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updateLinks="always" codeName="ThisWorkbook"/>
  <mc:AlternateContent xmlns:mc="http://schemas.openxmlformats.org/markup-compatibility/2006">
    <mc:Choice Requires="x15">
      <x15ac:absPath xmlns:x15ac="http://schemas.microsoft.com/office/spreadsheetml/2010/11/ac" url="https://d.docs.live.net/e965b58c86442d3c/■2025-YJC/上程資料/5月度/0421上程〆/事務局/事務局/jim05rs01/sanko/"/>
    </mc:Choice>
  </mc:AlternateContent>
  <xr:revisionPtr revIDLastSave="4" documentId="8_{EB344E6A-7420-4A8A-9F49-42C36864BC8F}" xr6:coauthVersionLast="47" xr6:coauthVersionMax="47" xr10:uidLastSave="{7AE89A58-39C8-4619-805F-B849A989DF38}"/>
  <bookViews>
    <workbookView xWindow="-120" yWindow="-120" windowWidth="20730" windowHeight="11160" tabRatio="812" xr2:uid="{00000000-000D-0000-FFFF-FFFF00000000}"/>
  </bookViews>
  <sheets>
    <sheet name="委員会事業内訳表" sheetId="77" r:id="rId1"/>
    <sheet name="委員会事業費集計" sheetId="78" r:id="rId2"/>
    <sheet name="マトリックス収支予算(配賦前）" sheetId="65" r:id="rId3"/>
    <sheet name="マトリックス収支予算(配賦後)" sheetId="71" r:id="rId4"/>
    <sheet name="メンバー人員割合" sheetId="29" r:id="rId5"/>
    <sheet name="役員報酬配賦" sheetId="30" r:id="rId6"/>
    <sheet name="給料手当按分" sheetId="52" r:id="rId7"/>
    <sheet name="諸経費按分" sheetId="53" r:id="rId8"/>
    <sheet name="E(2)-1" sheetId="58" r:id="rId9"/>
    <sheet name="E(2)-2" sheetId="56" r:id="rId10"/>
    <sheet name="明細書1" sheetId="74" r:id="rId11"/>
    <sheet name="明細書１ (希望予算満額の場合)" sheetId="86" state="hidden" r:id="rId12"/>
    <sheet name="明細書2" sheetId="75" r:id="rId13"/>
    <sheet name="明細書3" sheetId="76" r:id="rId14"/>
  </sheets>
  <definedNames>
    <definedName name="_xlnm.Print_Area" localSheetId="10">明細書1!$A$1:$I$49</definedName>
    <definedName name="_xlnm.Print_Area" localSheetId="11">'明細書１ (希望予算満額の場合)'!$A$1:$I$47</definedName>
    <definedName name="_xlnm.Print_Area" localSheetId="13">明細書3!$A$1:$M$31</definedName>
  </definedNames>
  <calcPr calcId="191029"/>
</workbook>
</file>

<file path=xl/calcChain.xml><?xml version="1.0" encoding="utf-8"?>
<calcChain xmlns="http://schemas.openxmlformats.org/spreadsheetml/2006/main">
  <c r="B5" i="74" l="1"/>
  <c r="B12" i="74"/>
  <c r="B20" i="75"/>
  <c r="D20" i="75" s="1"/>
  <c r="D24" i="74"/>
  <c r="C25" i="74"/>
  <c r="F39" i="77"/>
  <c r="F24" i="77" s="1"/>
  <c r="G39" i="77"/>
  <c r="C30" i="74"/>
  <c r="C30" i="76"/>
  <c r="D29" i="76"/>
  <c r="D28" i="76"/>
  <c r="B27" i="76"/>
  <c r="D27" i="76"/>
  <c r="D26" i="76"/>
  <c r="D25" i="76"/>
  <c r="B24" i="76"/>
  <c r="D24" i="76" s="1"/>
  <c r="B22" i="76"/>
  <c r="D22" i="76" s="1"/>
  <c r="E21" i="76"/>
  <c r="B21" i="76" s="1"/>
  <c r="D21" i="76" s="1"/>
  <c r="B20" i="76"/>
  <c r="D20" i="76" s="1"/>
  <c r="B16" i="76"/>
  <c r="B22" i="74" s="1"/>
  <c r="D22" i="74" s="1"/>
  <c r="D15" i="76"/>
  <c r="D14" i="76"/>
  <c r="D13" i="76"/>
  <c r="B3" i="76"/>
  <c r="B9" i="76" s="1"/>
  <c r="B21" i="74" s="1"/>
  <c r="D21" i="74" s="1"/>
  <c r="D5" i="74"/>
  <c r="B6" i="74"/>
  <c r="D6" i="74" s="1"/>
  <c r="B7" i="74"/>
  <c r="D7" i="74" s="1"/>
  <c r="B8" i="74"/>
  <c r="D8" i="74" s="1"/>
  <c r="B9" i="74"/>
  <c r="D9" i="74" s="1"/>
  <c r="B10" i="74"/>
  <c r="D10" i="74" s="1"/>
  <c r="D11" i="74"/>
  <c r="D12" i="74"/>
  <c r="D13" i="74"/>
  <c r="C14" i="74"/>
  <c r="D27" i="74"/>
  <c r="D29" i="74"/>
  <c r="D36" i="74"/>
  <c r="D39" i="74"/>
  <c r="D42" i="74"/>
  <c r="D40" i="74"/>
  <c r="D41" i="74"/>
  <c r="C43" i="74"/>
  <c r="J90" i="77"/>
  <c r="N78" i="77"/>
  <c r="G13" i="78" s="1"/>
  <c r="N68" i="77"/>
  <c r="G3" i="78" s="1"/>
  <c r="E79" i="77"/>
  <c r="E69" i="77"/>
  <c r="I69" i="77" s="1"/>
  <c r="E70" i="77"/>
  <c r="E71" i="77"/>
  <c r="E72" i="77"/>
  <c r="E73" i="77"/>
  <c r="E74" i="77"/>
  <c r="E75" i="77"/>
  <c r="E76" i="77"/>
  <c r="E77" i="77"/>
  <c r="E12" i="78" s="1"/>
  <c r="E78" i="77"/>
  <c r="E68" i="77"/>
  <c r="J58" i="77"/>
  <c r="J38" i="77"/>
  <c r="J28" i="77"/>
  <c r="J27" i="77"/>
  <c r="K3" i="78" s="1"/>
  <c r="D38" i="77"/>
  <c r="D29" i="77"/>
  <c r="C5" i="78" s="1"/>
  <c r="D30" i="77"/>
  <c r="D31" i="77"/>
  <c r="D32" i="77"/>
  <c r="D33" i="77"/>
  <c r="D34" i="77"/>
  <c r="D35" i="77"/>
  <c r="D36" i="77"/>
  <c r="D37" i="77"/>
  <c r="K37" i="77" s="1"/>
  <c r="D27" i="77"/>
  <c r="D28" i="77"/>
  <c r="D18" i="77"/>
  <c r="D8" i="77"/>
  <c r="D9" i="77"/>
  <c r="D10" i="77"/>
  <c r="D11" i="77"/>
  <c r="D12" i="77"/>
  <c r="B8" i="78" s="1"/>
  <c r="D13" i="77"/>
  <c r="D14" i="77"/>
  <c r="D15" i="77"/>
  <c r="D16" i="77"/>
  <c r="D17" i="77"/>
  <c r="D7" i="77"/>
  <c r="L42" i="56"/>
  <c r="L39" i="56"/>
  <c r="B8" i="75"/>
  <c r="L30" i="56" s="1"/>
  <c r="N93" i="77"/>
  <c r="N94" i="77"/>
  <c r="N95" i="77"/>
  <c r="N96" i="77"/>
  <c r="N97" i="77"/>
  <c r="N98" i="77"/>
  <c r="S11" i="78" s="1"/>
  <c r="T11" i="78" s="1"/>
  <c r="D28" i="78" s="1"/>
  <c r="G32" i="65" s="1"/>
  <c r="G32" i="71" s="1"/>
  <c r="N99" i="77"/>
  <c r="O99" i="77" s="1"/>
  <c r="N100" i="77"/>
  <c r="N101" i="77"/>
  <c r="N90" i="77"/>
  <c r="N91" i="77"/>
  <c r="N92" i="77"/>
  <c r="D102" i="77"/>
  <c r="G53" i="65"/>
  <c r="D42" i="75"/>
  <c r="D41" i="75"/>
  <c r="B25" i="75"/>
  <c r="D25" i="75" s="1"/>
  <c r="D24" i="75"/>
  <c r="B21" i="75"/>
  <c r="D21" i="75" s="1"/>
  <c r="E22" i="75"/>
  <c r="D25" i="29"/>
  <c r="C25" i="29"/>
  <c r="B25" i="29"/>
  <c r="B26" i="29" s="1"/>
  <c r="D59" i="77"/>
  <c r="E59" i="77"/>
  <c r="E44" i="77" s="1"/>
  <c r="D44" i="77"/>
  <c r="B38" i="86"/>
  <c r="J91" i="77"/>
  <c r="J92" i="77"/>
  <c r="J87" i="77" s="1"/>
  <c r="J93" i="77"/>
  <c r="J94" i="77"/>
  <c r="J95" i="77"/>
  <c r="J96" i="77"/>
  <c r="J97" i="77"/>
  <c r="N10" i="78" s="1"/>
  <c r="J98" i="77"/>
  <c r="J99" i="77"/>
  <c r="J100" i="77"/>
  <c r="O100" i="77" s="1"/>
  <c r="J101" i="77"/>
  <c r="F15" i="78"/>
  <c r="F14" i="78"/>
  <c r="F13" i="78"/>
  <c r="F12" i="78"/>
  <c r="F11" i="78"/>
  <c r="F10" i="78"/>
  <c r="F9" i="78"/>
  <c r="F8" i="78"/>
  <c r="F7" i="78"/>
  <c r="F6" i="78"/>
  <c r="F5" i="78"/>
  <c r="F4" i="78"/>
  <c r="F3" i="78"/>
  <c r="D87" i="77"/>
  <c r="J48" i="77"/>
  <c r="L4" i="78" s="1"/>
  <c r="J49" i="77"/>
  <c r="L5" i="78" s="1"/>
  <c r="J50" i="77"/>
  <c r="L6" i="78" s="1"/>
  <c r="J51" i="77"/>
  <c r="L7" i="78" s="1"/>
  <c r="J52" i="77"/>
  <c r="L8" i="78" s="1"/>
  <c r="J53" i="77"/>
  <c r="L9" i="78" s="1"/>
  <c r="J54" i="77"/>
  <c r="L10" i="78"/>
  <c r="J55" i="77"/>
  <c r="L11" i="78" s="1"/>
  <c r="J56" i="77"/>
  <c r="L12" i="78" s="1"/>
  <c r="J57" i="77"/>
  <c r="L13" i="78" s="1"/>
  <c r="L14" i="78"/>
  <c r="J47" i="77"/>
  <c r="F59" i="77"/>
  <c r="J59" i="77" s="1"/>
  <c r="L15" i="78" s="1"/>
  <c r="I59" i="77"/>
  <c r="H59" i="77"/>
  <c r="G59" i="77"/>
  <c r="G44" i="77"/>
  <c r="B59" i="77"/>
  <c r="C59" i="77" s="1"/>
  <c r="D15" i="78" s="1"/>
  <c r="C58" i="77"/>
  <c r="C57" i="77"/>
  <c r="D13" i="78" s="1"/>
  <c r="C56" i="77"/>
  <c r="D12" i="78" s="1"/>
  <c r="C55" i="77"/>
  <c r="D11" i="78"/>
  <c r="C54" i="77"/>
  <c r="D10" i="78" s="1"/>
  <c r="C53" i="77"/>
  <c r="D9" i="78" s="1"/>
  <c r="C52" i="77"/>
  <c r="D8" i="78" s="1"/>
  <c r="C51" i="77"/>
  <c r="D7" i="78" s="1"/>
  <c r="C50" i="77"/>
  <c r="D6" i="78" s="1"/>
  <c r="C49" i="77"/>
  <c r="D5" i="78" s="1"/>
  <c r="C48" i="77"/>
  <c r="D4" i="78"/>
  <c r="C47" i="77"/>
  <c r="D3" i="78"/>
  <c r="I44" i="77"/>
  <c r="H44" i="77"/>
  <c r="G24" i="77"/>
  <c r="I39" i="77"/>
  <c r="H39" i="77"/>
  <c r="E39" i="77"/>
  <c r="E24" i="77" s="1"/>
  <c r="C39" i="77"/>
  <c r="C24" i="77"/>
  <c r="B39" i="77"/>
  <c r="K14" i="78"/>
  <c r="C14" i="78"/>
  <c r="J37" i="77"/>
  <c r="K13" i="78" s="1"/>
  <c r="J36" i="77"/>
  <c r="K12" i="78" s="1"/>
  <c r="C12" i="78"/>
  <c r="J35" i="77"/>
  <c r="K11" i="78"/>
  <c r="C11" i="78"/>
  <c r="J34" i="77"/>
  <c r="K10" i="78" s="1"/>
  <c r="R10" i="78" s="1"/>
  <c r="C10" i="78"/>
  <c r="J33" i="77"/>
  <c r="K9" i="78"/>
  <c r="C9" i="78"/>
  <c r="J32" i="77"/>
  <c r="K8" i="78" s="1"/>
  <c r="C8" i="78"/>
  <c r="J31" i="77"/>
  <c r="K31" i="77" s="1"/>
  <c r="C7" i="78"/>
  <c r="J30" i="77"/>
  <c r="K6" i="78" s="1"/>
  <c r="C6" i="78"/>
  <c r="J29" i="77"/>
  <c r="K5" i="78" s="1"/>
  <c r="K4" i="78"/>
  <c r="C4" i="78"/>
  <c r="C3" i="78"/>
  <c r="I24" i="77"/>
  <c r="H24" i="77"/>
  <c r="B37" i="86"/>
  <c r="D37" i="86" s="1"/>
  <c r="D40" i="86"/>
  <c r="D39" i="86"/>
  <c r="D38" i="86"/>
  <c r="D36" i="86"/>
  <c r="D35" i="86"/>
  <c r="D34" i="86"/>
  <c r="D33" i="86"/>
  <c r="D28" i="86"/>
  <c r="D26" i="86"/>
  <c r="C24" i="86"/>
  <c r="C14" i="86"/>
  <c r="D13" i="86"/>
  <c r="D12" i="86"/>
  <c r="B12" i="86"/>
  <c r="D11" i="86"/>
  <c r="D10" i="86"/>
  <c r="B9" i="86"/>
  <c r="D9" i="86" s="1"/>
  <c r="G8" i="86"/>
  <c r="B8" i="86" s="1"/>
  <c r="D8" i="86" s="1"/>
  <c r="G7" i="86"/>
  <c r="B7" i="86" s="1"/>
  <c r="B6" i="86"/>
  <c r="D6" i="86" s="1"/>
  <c r="B5" i="86"/>
  <c r="D5" i="86"/>
  <c r="K58" i="77"/>
  <c r="D14" i="78"/>
  <c r="K57" i="77"/>
  <c r="K53" i="77"/>
  <c r="K49" i="77"/>
  <c r="K56" i="77"/>
  <c r="K55" i="77"/>
  <c r="C44" i="77"/>
  <c r="K34" i="77"/>
  <c r="K36" i="77"/>
  <c r="K38" i="77"/>
  <c r="K33" i="77"/>
  <c r="K32" i="77"/>
  <c r="K27" i="77"/>
  <c r="K35" i="77"/>
  <c r="K28" i="77"/>
  <c r="H22" i="29"/>
  <c r="H21" i="29"/>
  <c r="H13" i="29"/>
  <c r="H12" i="29"/>
  <c r="B40" i="75"/>
  <c r="B43" i="75" s="1"/>
  <c r="G36" i="65"/>
  <c r="B16" i="53" s="1"/>
  <c r="H15" i="78"/>
  <c r="P15" i="78"/>
  <c r="Q15" i="78"/>
  <c r="E102" i="77"/>
  <c r="M102" i="77"/>
  <c r="L102" i="77"/>
  <c r="K102" i="77"/>
  <c r="I102" i="77"/>
  <c r="H102" i="77"/>
  <c r="G102" i="77"/>
  <c r="F102" i="77"/>
  <c r="S14" i="78"/>
  <c r="T14" i="78"/>
  <c r="D31" i="78" s="1"/>
  <c r="N14" i="78"/>
  <c r="C101" i="77"/>
  <c r="S13" i="78"/>
  <c r="T13" i="78" s="1"/>
  <c r="D30" i="78" s="1"/>
  <c r="G34" i="65" s="1"/>
  <c r="G34" i="71" s="1"/>
  <c r="C100" i="77"/>
  <c r="N12" i="78"/>
  <c r="C99" i="77"/>
  <c r="N11" i="78"/>
  <c r="C98" i="77"/>
  <c r="S10" i="78"/>
  <c r="T10" i="78" s="1"/>
  <c r="D27" i="78" s="1"/>
  <c r="G31" i="65" s="1"/>
  <c r="G31" i="71" s="1"/>
  <c r="C97" i="77"/>
  <c r="S9" i="78"/>
  <c r="T9" i="78"/>
  <c r="D26" i="78" s="1"/>
  <c r="G30" i="65" s="1"/>
  <c r="G30" i="71" s="1"/>
  <c r="N9" i="78"/>
  <c r="C96" i="77"/>
  <c r="S8" i="78"/>
  <c r="T8" i="78"/>
  <c r="D25" i="78" s="1"/>
  <c r="G29" i="65" s="1"/>
  <c r="G29" i="71" s="1"/>
  <c r="N8" i="78"/>
  <c r="C95" i="77"/>
  <c r="S7" i="78"/>
  <c r="T7" i="78" s="1"/>
  <c r="D24" i="78" s="1"/>
  <c r="G28" i="65" s="1"/>
  <c r="G28" i="71" s="1"/>
  <c r="N7" i="78"/>
  <c r="C94" i="77"/>
  <c r="O94" i="77" s="1"/>
  <c r="S6" i="78"/>
  <c r="T6" i="78" s="1"/>
  <c r="D23" i="78" s="1"/>
  <c r="G27" i="65" s="1"/>
  <c r="G27" i="71" s="1"/>
  <c r="N6" i="78"/>
  <c r="C93" i="77"/>
  <c r="O93" i="77" s="1"/>
  <c r="S5" i="78"/>
  <c r="T5" i="78"/>
  <c r="D22" i="78" s="1"/>
  <c r="G26" i="65" s="1"/>
  <c r="G26" i="71" s="1"/>
  <c r="C92" i="77"/>
  <c r="S4" i="78"/>
  <c r="T4" i="78"/>
  <c r="D21" i="78" s="1"/>
  <c r="G25" i="65" s="1"/>
  <c r="G25" i="71" s="1"/>
  <c r="N4" i="78"/>
  <c r="C91" i="77"/>
  <c r="O91" i="77" s="1"/>
  <c r="S3" i="78"/>
  <c r="T3" i="78" s="1"/>
  <c r="N3" i="78"/>
  <c r="C90" i="77"/>
  <c r="O90" i="77" s="1"/>
  <c r="I87" i="77"/>
  <c r="H87" i="77"/>
  <c r="G87" i="77"/>
  <c r="F87" i="77"/>
  <c r="C87" i="77"/>
  <c r="E87" i="77"/>
  <c r="N87" i="77"/>
  <c r="O101" i="77"/>
  <c r="C102" i="77"/>
  <c r="N102" i="77"/>
  <c r="S15" i="78" s="1"/>
  <c r="O95" i="77"/>
  <c r="O96" i="77"/>
  <c r="B22" i="86"/>
  <c r="D22" i="86" s="1"/>
  <c r="E8" i="65"/>
  <c r="C13" i="52"/>
  <c r="A128" i="58" s="1"/>
  <c r="H24" i="29"/>
  <c r="M80" i="77"/>
  <c r="L80" i="77"/>
  <c r="L65" i="77" s="1"/>
  <c r="N65" i="77" s="1"/>
  <c r="P79" i="77"/>
  <c r="O14" i="78"/>
  <c r="N79" i="77"/>
  <c r="P78" i="77"/>
  <c r="O13" i="78" s="1"/>
  <c r="P77" i="77"/>
  <c r="O12" i="78" s="1"/>
  <c r="N77" i="77"/>
  <c r="G12" i="78" s="1"/>
  <c r="P76" i="77"/>
  <c r="O11" i="78"/>
  <c r="N76" i="77"/>
  <c r="G11" i="78" s="1"/>
  <c r="P75" i="77"/>
  <c r="O10" i="78"/>
  <c r="N75" i="77"/>
  <c r="G10" i="78"/>
  <c r="P74" i="77"/>
  <c r="O9" i="78" s="1"/>
  <c r="N74" i="77"/>
  <c r="G9" i="78" s="1"/>
  <c r="P73" i="77"/>
  <c r="O8" i="78"/>
  <c r="N73" i="77"/>
  <c r="G8" i="78" s="1"/>
  <c r="I8" i="78" s="1"/>
  <c r="P72" i="77"/>
  <c r="O7" i="78"/>
  <c r="N72" i="77"/>
  <c r="G7" i="78" s="1"/>
  <c r="P71" i="77"/>
  <c r="O6" i="78" s="1"/>
  <c r="N71" i="77"/>
  <c r="G6" i="78" s="1"/>
  <c r="P70" i="77"/>
  <c r="O5" i="78"/>
  <c r="N70" i="77"/>
  <c r="G5" i="78" s="1"/>
  <c r="P69" i="77"/>
  <c r="O4" i="78"/>
  <c r="N69" i="77"/>
  <c r="Q69" i="77" s="1"/>
  <c r="G4" i="78"/>
  <c r="P68" i="77"/>
  <c r="O3" i="78" s="1"/>
  <c r="P65" i="77"/>
  <c r="G80" i="77"/>
  <c r="F80" i="77"/>
  <c r="D80" i="77"/>
  <c r="D65" i="77"/>
  <c r="C80" i="77"/>
  <c r="B80" i="77"/>
  <c r="B65" i="77"/>
  <c r="H79" i="77"/>
  <c r="I79" i="77" s="1"/>
  <c r="E14" i="78"/>
  <c r="H78" i="77"/>
  <c r="I78" i="77" s="1"/>
  <c r="E13" i="78"/>
  <c r="H77" i="77"/>
  <c r="M12" i="78" s="1"/>
  <c r="H76" i="77"/>
  <c r="M11" i="78"/>
  <c r="E11" i="78"/>
  <c r="H75" i="77"/>
  <c r="M10" i="78" s="1"/>
  <c r="E10" i="78"/>
  <c r="H74" i="77"/>
  <c r="M9" i="78" s="1"/>
  <c r="E9" i="78"/>
  <c r="H73" i="77"/>
  <c r="M8" i="78"/>
  <c r="E8" i="78"/>
  <c r="H72" i="77"/>
  <c r="M7" i="78" s="1"/>
  <c r="E7" i="78"/>
  <c r="H71" i="77"/>
  <c r="M6" i="78" s="1"/>
  <c r="E6" i="78"/>
  <c r="H70" i="77"/>
  <c r="I70" i="77" s="1"/>
  <c r="E5" i="78"/>
  <c r="H69" i="77"/>
  <c r="M4" i="78" s="1"/>
  <c r="E4" i="78"/>
  <c r="H68" i="77"/>
  <c r="M3" i="78" s="1"/>
  <c r="E3" i="78"/>
  <c r="G65" i="77"/>
  <c r="F65" i="77"/>
  <c r="C19" i="77"/>
  <c r="C4" i="77" s="1"/>
  <c r="F4" i="77"/>
  <c r="G4" i="77"/>
  <c r="B3" i="78"/>
  <c r="H7" i="77"/>
  <c r="I7" i="77" s="1"/>
  <c r="B4" i="78"/>
  <c r="H8" i="77"/>
  <c r="J4" i="78" s="1"/>
  <c r="B5" i="78"/>
  <c r="H9" i="77"/>
  <c r="I9" i="77" s="1"/>
  <c r="B6" i="78"/>
  <c r="H10" i="77"/>
  <c r="J6" i="78" s="1"/>
  <c r="B7" i="78"/>
  <c r="H11" i="77"/>
  <c r="J7" i="78" s="1"/>
  <c r="H12" i="77"/>
  <c r="B9" i="78"/>
  <c r="H13" i="77"/>
  <c r="J9" i="78" s="1"/>
  <c r="B10" i="78"/>
  <c r="H14" i="77"/>
  <c r="J10" i="78" s="1"/>
  <c r="B11" i="78"/>
  <c r="H15" i="77"/>
  <c r="J11" i="78"/>
  <c r="B12" i="78"/>
  <c r="H16" i="77"/>
  <c r="J12" i="78" s="1"/>
  <c r="B13" i="78"/>
  <c r="H17" i="77"/>
  <c r="I17" i="77" s="1"/>
  <c r="B14" i="78"/>
  <c r="H18" i="77"/>
  <c r="J14" i="78" s="1"/>
  <c r="B19" i="77"/>
  <c r="E19" i="77"/>
  <c r="E4" i="77" s="1"/>
  <c r="H4" i="77" s="1"/>
  <c r="F19" i="77"/>
  <c r="H19" i="77" s="1"/>
  <c r="G19" i="77"/>
  <c r="D40" i="75"/>
  <c r="D39" i="75"/>
  <c r="D34" i="75"/>
  <c r="D33" i="75"/>
  <c r="D32" i="75"/>
  <c r="D31" i="75"/>
  <c r="B30" i="75"/>
  <c r="D30" i="75" s="1"/>
  <c r="B29" i="75"/>
  <c r="D29" i="75" s="1"/>
  <c r="B28" i="75"/>
  <c r="D28" i="75" s="1"/>
  <c r="B27" i="75"/>
  <c r="D27" i="75" s="1"/>
  <c r="D26" i="75"/>
  <c r="B23" i="75"/>
  <c r="D23" i="75" s="1"/>
  <c r="B22" i="75"/>
  <c r="D22" i="75" s="1"/>
  <c r="B16" i="75"/>
  <c r="D15" i="75"/>
  <c r="D14" i="75"/>
  <c r="D13" i="75"/>
  <c r="D12" i="75"/>
  <c r="D11" i="75"/>
  <c r="D10" i="75"/>
  <c r="D9" i="75"/>
  <c r="D8" i="75"/>
  <c r="D7" i="75"/>
  <c r="D6" i="75"/>
  <c r="D5" i="75"/>
  <c r="D4" i="75"/>
  <c r="D3" i="75"/>
  <c r="H65" i="77"/>
  <c r="Q73" i="77"/>
  <c r="H80" i="77"/>
  <c r="M15" i="78" s="1"/>
  <c r="I76" i="77"/>
  <c r="I73" i="77"/>
  <c r="I71" i="77"/>
  <c r="I15" i="77"/>
  <c r="I8" i="77"/>
  <c r="I14" i="77"/>
  <c r="I16" i="77"/>
  <c r="G51" i="65"/>
  <c r="B31" i="53" s="1"/>
  <c r="G50" i="65"/>
  <c r="G49" i="65"/>
  <c r="G48" i="65"/>
  <c r="G47" i="65"/>
  <c r="B27" i="53" s="1"/>
  <c r="G46" i="65"/>
  <c r="G45" i="65"/>
  <c r="G44" i="65"/>
  <c r="B24" i="53" s="1"/>
  <c r="G42" i="65"/>
  <c r="B22" i="53" s="1"/>
  <c r="G41" i="65"/>
  <c r="G40" i="65"/>
  <c r="G39" i="65"/>
  <c r="B19" i="53" s="1"/>
  <c r="G38" i="65"/>
  <c r="G37" i="65"/>
  <c r="E16" i="65"/>
  <c r="E14" i="65" s="1"/>
  <c r="G18" i="65"/>
  <c r="B23" i="86"/>
  <c r="D23" i="86" s="1"/>
  <c r="G43" i="65"/>
  <c r="B21" i="86"/>
  <c r="D21" i="86" s="1"/>
  <c r="G13" i="65"/>
  <c r="H13" i="65" s="1"/>
  <c r="G9" i="65"/>
  <c r="E10" i="71"/>
  <c r="F10" i="71"/>
  <c r="G10" i="65"/>
  <c r="G10" i="71" s="1"/>
  <c r="F38" i="71"/>
  <c r="F43" i="71"/>
  <c r="F45" i="71"/>
  <c r="F48" i="71"/>
  <c r="F49" i="71"/>
  <c r="F50" i="71"/>
  <c r="F52" i="71"/>
  <c r="F53" i="71"/>
  <c r="F54" i="71"/>
  <c r="F56" i="71"/>
  <c r="H19" i="65"/>
  <c r="E20" i="71"/>
  <c r="L15" i="56"/>
  <c r="G15" i="65"/>
  <c r="F19" i="29"/>
  <c r="Y42" i="56"/>
  <c r="V42" i="56"/>
  <c r="S42" i="56"/>
  <c r="G19" i="71"/>
  <c r="G29" i="53"/>
  <c r="E49" i="65" s="1"/>
  <c r="G16" i="71"/>
  <c r="J38" i="53"/>
  <c r="H20" i="29"/>
  <c r="H16" i="29"/>
  <c r="H11" i="29"/>
  <c r="H10" i="29"/>
  <c r="F38" i="65"/>
  <c r="F43" i="65"/>
  <c r="F45" i="65"/>
  <c r="F48" i="65"/>
  <c r="F49" i="65"/>
  <c r="F50" i="65"/>
  <c r="F52" i="65"/>
  <c r="F53" i="65"/>
  <c r="F54" i="65"/>
  <c r="F56" i="65"/>
  <c r="F57" i="65"/>
  <c r="C17" i="30"/>
  <c r="C14" i="30"/>
  <c r="S9" i="56"/>
  <c r="S55" i="56"/>
  <c r="S102" i="56" s="1"/>
  <c r="V9" i="56"/>
  <c r="V55" i="56" s="1"/>
  <c r="V102" i="56" s="1"/>
  <c r="Y9" i="56"/>
  <c r="Y55" i="56" s="1"/>
  <c r="Y102" i="56" s="1"/>
  <c r="AH9" i="56"/>
  <c r="AH55" i="56" s="1"/>
  <c r="AH102" i="56" s="1"/>
  <c r="L18" i="56"/>
  <c r="Y21" i="56"/>
  <c r="L24" i="56"/>
  <c r="L27" i="56"/>
  <c r="L33" i="56"/>
  <c r="L36" i="56"/>
  <c r="AE42" i="56"/>
  <c r="AE43" i="56" s="1"/>
  <c r="AQ42" i="56"/>
  <c r="AQ43" i="56" s="1"/>
  <c r="S43" i="56"/>
  <c r="V43" i="56"/>
  <c r="Y43" i="56"/>
  <c r="AB43" i="56"/>
  <c r="AH43" i="56"/>
  <c r="AK43" i="56"/>
  <c r="AN43" i="56"/>
  <c r="AT43" i="56"/>
  <c r="AK45" i="56"/>
  <c r="AN45" i="56"/>
  <c r="L61" i="56"/>
  <c r="S61" i="56"/>
  <c r="V61" i="56"/>
  <c r="Y61" i="56"/>
  <c r="AH61" i="56"/>
  <c r="L64" i="56"/>
  <c r="S67" i="56"/>
  <c r="V67" i="56"/>
  <c r="Y67" i="56"/>
  <c r="AH67" i="56"/>
  <c r="S70" i="56"/>
  <c r="V70" i="56"/>
  <c r="Y70" i="56"/>
  <c r="AH70" i="56"/>
  <c r="S76" i="56"/>
  <c r="V76" i="56"/>
  <c r="Y76" i="56"/>
  <c r="AH76" i="56"/>
  <c r="S79" i="56"/>
  <c r="V79" i="56"/>
  <c r="Y79" i="56"/>
  <c r="AH79" i="56"/>
  <c r="AE82" i="56"/>
  <c r="AQ82" i="56"/>
  <c r="S83" i="56"/>
  <c r="V83" i="56"/>
  <c r="Y83" i="56"/>
  <c r="AB83" i="56"/>
  <c r="AE83" i="56"/>
  <c r="AH83" i="56"/>
  <c r="AK83" i="56"/>
  <c r="AN83" i="56"/>
  <c r="AQ83" i="56"/>
  <c r="AT83" i="56"/>
  <c r="S84" i="56"/>
  <c r="V84" i="56"/>
  <c r="Y84" i="56"/>
  <c r="AB84" i="56"/>
  <c r="AE84" i="56"/>
  <c r="AH84" i="56"/>
  <c r="AK84" i="56"/>
  <c r="AN84" i="56"/>
  <c r="AQ84" i="56"/>
  <c r="AT84" i="56"/>
  <c r="AE85" i="56"/>
  <c r="AQ85" i="56"/>
  <c r="S86" i="56"/>
  <c r="V86" i="56"/>
  <c r="Y86" i="56"/>
  <c r="AB86" i="56"/>
  <c r="AE86" i="56"/>
  <c r="AH86" i="56"/>
  <c r="AK86" i="56"/>
  <c r="AN86" i="56"/>
  <c r="AQ86" i="56"/>
  <c r="AT86" i="56"/>
  <c r="S87" i="56"/>
  <c r="V87" i="56"/>
  <c r="Y87" i="56"/>
  <c r="AB87" i="56"/>
  <c r="AE87" i="56"/>
  <c r="AH87" i="56"/>
  <c r="AK87" i="56"/>
  <c r="AN87" i="56"/>
  <c r="AQ87" i="56"/>
  <c r="AT87" i="56"/>
  <c r="AE88" i="56"/>
  <c r="AQ88" i="56"/>
  <c r="S89" i="56"/>
  <c r="V89" i="56"/>
  <c r="Y89" i="56"/>
  <c r="AB89" i="56"/>
  <c r="AE89" i="56"/>
  <c r="AH89" i="56"/>
  <c r="AK89" i="56"/>
  <c r="AN89" i="56"/>
  <c r="AQ89" i="56"/>
  <c r="AT89" i="56"/>
  <c r="S90" i="56"/>
  <c r="V90" i="56"/>
  <c r="Y90" i="56"/>
  <c r="AB90" i="56"/>
  <c r="AE90" i="56"/>
  <c r="AH90" i="56"/>
  <c r="AK90" i="56"/>
  <c r="AN90" i="56"/>
  <c r="AQ90" i="56"/>
  <c r="AT90" i="56"/>
  <c r="AB91" i="56"/>
  <c r="AK91" i="56"/>
  <c r="AN91" i="56"/>
  <c r="AE108" i="56"/>
  <c r="AQ108" i="56"/>
  <c r="S109" i="56"/>
  <c r="V109" i="56"/>
  <c r="Y109" i="56"/>
  <c r="AB109" i="56"/>
  <c r="AE109" i="56"/>
  <c r="AH109" i="56"/>
  <c r="AK109" i="56"/>
  <c r="AN109" i="56"/>
  <c r="AQ109" i="56"/>
  <c r="AT109" i="56"/>
  <c r="S110" i="56"/>
  <c r="V110" i="56"/>
  <c r="Y110" i="56"/>
  <c r="AB110" i="56"/>
  <c r="AE110" i="56"/>
  <c r="AH110" i="56"/>
  <c r="AK110" i="56"/>
  <c r="AN110" i="56"/>
  <c r="AQ110" i="56"/>
  <c r="AT110" i="56"/>
  <c r="AE111" i="56"/>
  <c r="AQ111" i="56"/>
  <c r="S112" i="56"/>
  <c r="V112" i="56"/>
  <c r="Y112" i="56"/>
  <c r="AB112" i="56"/>
  <c r="AE112" i="56"/>
  <c r="AH112" i="56"/>
  <c r="AK112" i="56"/>
  <c r="AN112" i="56"/>
  <c r="AQ112" i="56"/>
  <c r="AT112" i="56"/>
  <c r="S113" i="56"/>
  <c r="V113" i="56"/>
  <c r="Y113" i="56"/>
  <c r="AB113" i="56"/>
  <c r="AE113" i="56"/>
  <c r="AH113" i="56"/>
  <c r="AK113" i="56"/>
  <c r="AN113" i="56"/>
  <c r="AQ113" i="56"/>
  <c r="AT113" i="56"/>
  <c r="AE114" i="56"/>
  <c r="AQ114" i="56"/>
  <c r="S115" i="56"/>
  <c r="V115" i="56"/>
  <c r="Y115" i="56"/>
  <c r="AB115" i="56"/>
  <c r="AE115" i="56"/>
  <c r="AH115" i="56"/>
  <c r="AK115" i="56"/>
  <c r="AN115" i="56"/>
  <c r="AQ115" i="56"/>
  <c r="AT115" i="56"/>
  <c r="S116" i="56"/>
  <c r="V116" i="56"/>
  <c r="Y116" i="56"/>
  <c r="AB116" i="56"/>
  <c r="AE116" i="56"/>
  <c r="AH116" i="56"/>
  <c r="AK116" i="56"/>
  <c r="AN116" i="56"/>
  <c r="AQ116" i="56"/>
  <c r="AT116" i="56"/>
  <c r="AE117" i="56"/>
  <c r="AQ117" i="56"/>
  <c r="S118" i="56"/>
  <c r="V118" i="56"/>
  <c r="Y118" i="56"/>
  <c r="AB118" i="56"/>
  <c r="AE118" i="56"/>
  <c r="AH118" i="56"/>
  <c r="AK118" i="56"/>
  <c r="AN118" i="56"/>
  <c r="AQ118" i="56"/>
  <c r="AT118" i="56"/>
  <c r="S119" i="56"/>
  <c r="V119" i="56"/>
  <c r="Y119" i="56"/>
  <c r="AB119" i="56"/>
  <c r="AE119" i="56"/>
  <c r="AH119" i="56"/>
  <c r="AK119" i="56"/>
  <c r="AN119" i="56"/>
  <c r="AQ119" i="56"/>
  <c r="AT119" i="56"/>
  <c r="AE120" i="56"/>
  <c r="AQ120" i="56"/>
  <c r="S121" i="56"/>
  <c r="V121" i="56"/>
  <c r="Y121" i="56"/>
  <c r="AB121" i="56"/>
  <c r="AE121" i="56"/>
  <c r="AH121" i="56"/>
  <c r="AK121" i="56"/>
  <c r="AN121" i="56"/>
  <c r="AQ121" i="56"/>
  <c r="AT121" i="56"/>
  <c r="S122" i="56"/>
  <c r="V122" i="56"/>
  <c r="Y122" i="56"/>
  <c r="AB122" i="56"/>
  <c r="AE122" i="56"/>
  <c r="AH122" i="56"/>
  <c r="AK122" i="56"/>
  <c r="AN122" i="56"/>
  <c r="AQ122" i="56"/>
  <c r="AT122" i="56"/>
  <c r="AE123" i="56"/>
  <c r="AQ123" i="56"/>
  <c r="S124" i="56"/>
  <c r="V124" i="56"/>
  <c r="Y124" i="56"/>
  <c r="AB124" i="56"/>
  <c r="AE124" i="56"/>
  <c r="AH124" i="56"/>
  <c r="AK124" i="56"/>
  <c r="AN124" i="56"/>
  <c r="AQ124" i="56"/>
  <c r="AT124" i="56"/>
  <c r="S125" i="56"/>
  <c r="V125" i="56"/>
  <c r="Y125" i="56"/>
  <c r="AB125" i="56"/>
  <c r="AE125" i="56"/>
  <c r="AH125" i="56"/>
  <c r="AK125" i="56"/>
  <c r="AN125" i="56"/>
  <c r="AQ125" i="56"/>
  <c r="AT125" i="56"/>
  <c r="AE126" i="56"/>
  <c r="AQ126" i="56"/>
  <c r="S127" i="56"/>
  <c r="V127" i="56"/>
  <c r="Y127" i="56"/>
  <c r="AB127" i="56"/>
  <c r="AE127" i="56"/>
  <c r="AH127" i="56"/>
  <c r="AK127" i="56"/>
  <c r="AN127" i="56"/>
  <c r="AQ127" i="56"/>
  <c r="AT127" i="56"/>
  <c r="S128" i="56"/>
  <c r="V128" i="56"/>
  <c r="Y128" i="56"/>
  <c r="AB128" i="56"/>
  <c r="AE128" i="56"/>
  <c r="AH128" i="56"/>
  <c r="AK128" i="56"/>
  <c r="AN128" i="56"/>
  <c r="AQ128" i="56"/>
  <c r="AT128" i="56"/>
  <c r="AE129" i="56"/>
  <c r="AQ129" i="56"/>
  <c r="S130" i="56"/>
  <c r="V130" i="56"/>
  <c r="Y130" i="56"/>
  <c r="AB130" i="56"/>
  <c r="AE130" i="56"/>
  <c r="AH130" i="56"/>
  <c r="AK130" i="56"/>
  <c r="AN130" i="56"/>
  <c r="AQ130" i="56"/>
  <c r="AT130" i="56"/>
  <c r="S131" i="56"/>
  <c r="V131" i="56"/>
  <c r="Y131" i="56"/>
  <c r="AB131" i="56"/>
  <c r="AE131" i="56"/>
  <c r="AH131" i="56"/>
  <c r="AK131" i="56"/>
  <c r="AN131" i="56"/>
  <c r="AQ131" i="56"/>
  <c r="AT131" i="56"/>
  <c r="AE132" i="56"/>
  <c r="AQ132" i="56"/>
  <c r="S133" i="56"/>
  <c r="V133" i="56"/>
  <c r="Y133" i="56"/>
  <c r="AB133" i="56"/>
  <c r="AE133" i="56"/>
  <c r="AH133" i="56"/>
  <c r="AK133" i="56"/>
  <c r="AN133" i="56"/>
  <c r="AQ133" i="56"/>
  <c r="AT133" i="56"/>
  <c r="S134" i="56"/>
  <c r="V134" i="56"/>
  <c r="Y134" i="56"/>
  <c r="AB134" i="56"/>
  <c r="AE134" i="56"/>
  <c r="AH134" i="56"/>
  <c r="AK134" i="56"/>
  <c r="AN134" i="56"/>
  <c r="AQ134" i="56"/>
  <c r="AT134" i="56"/>
  <c r="AE135" i="56"/>
  <c r="AQ135" i="56"/>
  <c r="S136" i="56"/>
  <c r="V136" i="56"/>
  <c r="Y136" i="56"/>
  <c r="AB136" i="56"/>
  <c r="AE136" i="56"/>
  <c r="AH136" i="56"/>
  <c r="AK136" i="56"/>
  <c r="AN136" i="56"/>
  <c r="AQ136" i="56"/>
  <c r="AT136" i="56"/>
  <c r="S137" i="56"/>
  <c r="V137" i="56"/>
  <c r="Y137" i="56"/>
  <c r="AB137" i="56"/>
  <c r="AE137" i="56"/>
  <c r="AH137" i="56"/>
  <c r="AK137" i="56"/>
  <c r="AN137" i="56"/>
  <c r="AQ137" i="56"/>
  <c r="AT137" i="56"/>
  <c r="L138" i="56"/>
  <c r="S138" i="56"/>
  <c r="V138" i="56"/>
  <c r="Y138" i="56"/>
  <c r="AB138" i="56"/>
  <c r="AH138" i="56"/>
  <c r="AK138" i="56"/>
  <c r="AN138" i="56"/>
  <c r="AT138" i="56"/>
  <c r="AC18" i="58"/>
  <c r="AO18" i="58"/>
  <c r="Q19" i="58"/>
  <c r="T19" i="58"/>
  <c r="W19" i="58"/>
  <c r="Z19" i="58"/>
  <c r="AC19" i="58"/>
  <c r="AF19" i="58"/>
  <c r="AI19" i="58"/>
  <c r="AL19" i="58"/>
  <c r="AO19" i="58"/>
  <c r="AR19" i="58"/>
  <c r="Q20" i="58"/>
  <c r="T20" i="58"/>
  <c r="W20" i="58"/>
  <c r="Z20" i="58"/>
  <c r="AC20" i="58"/>
  <c r="AF20" i="58"/>
  <c r="AI20" i="58"/>
  <c r="AL20" i="58"/>
  <c r="AO20" i="58"/>
  <c r="AR20" i="58"/>
  <c r="AC21" i="58"/>
  <c r="AO21" i="58"/>
  <c r="Q22" i="58"/>
  <c r="T22" i="58"/>
  <c r="W22" i="58"/>
  <c r="Z22" i="58"/>
  <c r="AC22" i="58"/>
  <c r="AF22" i="58"/>
  <c r="AI22" i="58"/>
  <c r="AL22" i="58"/>
  <c r="AO22" i="58"/>
  <c r="AR22" i="58"/>
  <c r="Q23" i="58"/>
  <c r="T23" i="58"/>
  <c r="W23" i="58"/>
  <c r="Z23" i="58"/>
  <c r="AC23" i="58"/>
  <c r="AF23" i="58"/>
  <c r="AI23" i="58"/>
  <c r="AL23" i="58"/>
  <c r="AO23" i="58"/>
  <c r="AR23" i="58"/>
  <c r="AC24" i="58"/>
  <c r="AO24" i="58"/>
  <c r="Q25" i="58"/>
  <c r="T25" i="58"/>
  <c r="W25" i="58"/>
  <c r="Z25" i="58"/>
  <c r="AC25" i="58"/>
  <c r="AF25" i="58"/>
  <c r="AI25" i="58"/>
  <c r="AL25" i="58"/>
  <c r="AO25" i="58"/>
  <c r="AR25" i="58"/>
  <c r="Q26" i="58"/>
  <c r="T26" i="58"/>
  <c r="W26" i="58"/>
  <c r="Z26" i="58"/>
  <c r="AC26" i="58"/>
  <c r="AF26" i="58"/>
  <c r="AI26" i="58"/>
  <c r="AL26" i="58"/>
  <c r="AO26" i="58"/>
  <c r="AR26" i="58"/>
  <c r="AC27" i="58"/>
  <c r="AO27" i="58"/>
  <c r="Q28" i="58"/>
  <c r="T28" i="58"/>
  <c r="W28" i="58"/>
  <c r="Z28" i="58"/>
  <c r="AC28" i="58"/>
  <c r="AF28" i="58"/>
  <c r="AI28" i="58"/>
  <c r="AL28" i="58"/>
  <c r="AO28" i="58"/>
  <c r="AR28" i="58"/>
  <c r="Q29" i="58"/>
  <c r="T29" i="58"/>
  <c r="W29" i="58"/>
  <c r="Z29" i="58"/>
  <c r="AC29" i="58"/>
  <c r="AF29" i="58"/>
  <c r="AI29" i="58"/>
  <c r="AL29" i="58"/>
  <c r="AO29" i="58"/>
  <c r="AR29" i="58"/>
  <c r="AC30" i="58"/>
  <c r="AO30" i="58"/>
  <c r="Q31" i="58"/>
  <c r="T31" i="58"/>
  <c r="W31" i="58"/>
  <c r="Z31" i="58"/>
  <c r="AC31" i="58"/>
  <c r="AF31" i="58"/>
  <c r="AI31" i="58"/>
  <c r="AL31" i="58"/>
  <c r="AO31" i="58"/>
  <c r="AR31" i="58"/>
  <c r="Q32" i="58"/>
  <c r="T32" i="58"/>
  <c r="W32" i="58"/>
  <c r="Z32" i="58"/>
  <c r="AC32" i="58"/>
  <c r="AF32" i="58"/>
  <c r="AI32" i="58"/>
  <c r="AL32" i="58"/>
  <c r="AO32" i="58"/>
  <c r="AR32" i="58"/>
  <c r="AC33" i="58"/>
  <c r="AO33" i="58"/>
  <c r="Q34" i="58"/>
  <c r="T34" i="58"/>
  <c r="W34" i="58"/>
  <c r="Z34" i="58"/>
  <c r="AC34" i="58"/>
  <c r="AF34" i="58"/>
  <c r="AI34" i="58"/>
  <c r="AL34" i="58"/>
  <c r="AO34" i="58"/>
  <c r="AR34" i="58"/>
  <c r="Q35" i="58"/>
  <c r="T35" i="58"/>
  <c r="W35" i="58"/>
  <c r="Z35" i="58"/>
  <c r="AC35" i="58"/>
  <c r="AF35" i="58"/>
  <c r="AI35" i="58"/>
  <c r="AL35" i="58"/>
  <c r="AO35" i="58"/>
  <c r="AR35" i="58"/>
  <c r="AC36" i="58"/>
  <c r="AO36" i="58"/>
  <c r="Q37" i="58"/>
  <c r="T37" i="58"/>
  <c r="W37" i="58"/>
  <c r="Z37" i="58"/>
  <c r="AC37" i="58"/>
  <c r="AF37" i="58"/>
  <c r="AI37" i="58"/>
  <c r="AL37" i="58"/>
  <c r="AO37" i="58"/>
  <c r="AR37" i="58"/>
  <c r="Q38" i="58"/>
  <c r="T38" i="58"/>
  <c r="W38" i="58"/>
  <c r="Z38" i="58"/>
  <c r="AC38" i="58"/>
  <c r="AF38" i="58"/>
  <c r="AI38" i="58"/>
  <c r="AL38" i="58"/>
  <c r="AO38" i="58"/>
  <c r="AR38" i="58"/>
  <c r="AC39" i="58"/>
  <c r="AO39" i="58"/>
  <c r="Q40" i="58"/>
  <c r="T40" i="58"/>
  <c r="W40" i="58"/>
  <c r="Z40" i="58"/>
  <c r="AC40" i="58"/>
  <c r="AF40" i="58"/>
  <c r="AI40" i="58"/>
  <c r="AL40" i="58"/>
  <c r="AO40" i="58"/>
  <c r="AR40" i="58"/>
  <c r="Q41" i="58"/>
  <c r="T41" i="58"/>
  <c r="W41" i="58"/>
  <c r="Z41" i="58"/>
  <c r="AC41" i="58"/>
  <c r="AF41" i="58"/>
  <c r="AI41" i="58"/>
  <c r="AL41" i="58"/>
  <c r="AO41" i="58"/>
  <c r="AR41" i="58"/>
  <c r="AC42" i="58"/>
  <c r="AO42" i="58"/>
  <c r="Q43" i="58"/>
  <c r="T43" i="58"/>
  <c r="W43" i="58"/>
  <c r="Z43" i="58"/>
  <c r="AC43" i="58"/>
  <c r="AF43" i="58"/>
  <c r="AI43" i="58"/>
  <c r="AL43" i="58"/>
  <c r="AO43" i="58"/>
  <c r="AR43" i="58"/>
  <c r="Q44" i="58"/>
  <c r="T44" i="58"/>
  <c r="W44" i="58"/>
  <c r="Z44" i="58"/>
  <c r="AC44" i="58"/>
  <c r="AF44" i="58"/>
  <c r="AI44" i="58"/>
  <c r="AL44" i="58"/>
  <c r="AO44" i="58"/>
  <c r="AR44" i="58"/>
  <c r="J45" i="58"/>
  <c r="Z45" i="58"/>
  <c r="AI45" i="58"/>
  <c r="AL45" i="58"/>
  <c r="Q54" i="58"/>
  <c r="Q100" i="58" s="1"/>
  <c r="T54" i="58"/>
  <c r="W54" i="58"/>
  <c r="W100" i="58" s="1"/>
  <c r="AF54" i="58"/>
  <c r="AF100" i="58" s="1"/>
  <c r="AC60" i="58"/>
  <c r="AO60" i="58"/>
  <c r="Q61" i="58"/>
  <c r="T61" i="58"/>
  <c r="W61" i="58"/>
  <c r="Z61" i="58"/>
  <c r="AC61" i="58"/>
  <c r="AF61" i="58"/>
  <c r="AI61" i="58"/>
  <c r="AL61" i="58"/>
  <c r="AO61" i="58"/>
  <c r="AR61" i="58"/>
  <c r="Q62" i="58"/>
  <c r="T62" i="58"/>
  <c r="W62" i="58"/>
  <c r="Z62" i="58"/>
  <c r="AC62" i="58"/>
  <c r="AF62" i="58"/>
  <c r="AI62" i="58"/>
  <c r="AL62" i="58"/>
  <c r="AO62" i="58"/>
  <c r="AR62" i="58"/>
  <c r="AC63" i="58"/>
  <c r="AO63" i="58"/>
  <c r="Q64" i="58"/>
  <c r="T64" i="58"/>
  <c r="W64" i="58"/>
  <c r="Z64" i="58"/>
  <c r="AC64" i="58"/>
  <c r="AF64" i="58"/>
  <c r="AI64" i="58"/>
  <c r="AL64" i="58"/>
  <c r="AO64" i="58"/>
  <c r="AR64" i="58"/>
  <c r="Q65" i="58"/>
  <c r="T65" i="58"/>
  <c r="W65" i="58"/>
  <c r="Z65" i="58"/>
  <c r="AC65" i="58"/>
  <c r="AF65" i="58"/>
  <c r="AI65" i="58"/>
  <c r="AL65" i="58"/>
  <c r="AO65" i="58"/>
  <c r="AR65" i="58"/>
  <c r="AC66" i="58"/>
  <c r="AO66" i="58"/>
  <c r="Q67" i="58"/>
  <c r="T67" i="58"/>
  <c r="W67" i="58"/>
  <c r="Z67" i="58"/>
  <c r="AC67" i="58"/>
  <c r="AF67" i="58"/>
  <c r="AI67" i="58"/>
  <c r="AL67" i="58"/>
  <c r="AO67" i="58"/>
  <c r="AR67" i="58"/>
  <c r="Q68" i="58"/>
  <c r="T68" i="58"/>
  <c r="W68" i="58"/>
  <c r="Z68" i="58"/>
  <c r="AC68" i="58"/>
  <c r="AF68" i="58"/>
  <c r="AI68" i="58"/>
  <c r="AL68" i="58"/>
  <c r="AO68" i="58"/>
  <c r="AR68" i="58"/>
  <c r="AC69" i="58"/>
  <c r="AO69" i="58"/>
  <c r="Q70" i="58"/>
  <c r="T70" i="58"/>
  <c r="W70" i="58"/>
  <c r="Z70" i="58"/>
  <c r="AC70" i="58"/>
  <c r="AF70" i="58"/>
  <c r="AI70" i="58"/>
  <c r="AL70" i="58"/>
  <c r="AO70" i="58"/>
  <c r="AR70" i="58"/>
  <c r="Q71" i="58"/>
  <c r="T71" i="58"/>
  <c r="W71" i="58"/>
  <c r="Z71" i="58"/>
  <c r="AC71" i="58"/>
  <c r="AF71" i="58"/>
  <c r="AI71" i="58"/>
  <c r="AL71" i="58"/>
  <c r="AO71" i="58"/>
  <c r="AR71" i="58"/>
  <c r="AC72" i="58"/>
  <c r="AO72" i="58"/>
  <c r="Q73" i="58"/>
  <c r="T73" i="58"/>
  <c r="W73" i="58"/>
  <c r="Z73" i="58"/>
  <c r="AC73" i="58"/>
  <c r="AF73" i="58"/>
  <c r="AI73" i="58"/>
  <c r="AL73" i="58"/>
  <c r="AO73" i="58"/>
  <c r="AR73" i="58"/>
  <c r="Q74" i="58"/>
  <c r="T74" i="58"/>
  <c r="W74" i="58"/>
  <c r="Z74" i="58"/>
  <c r="AC74" i="58"/>
  <c r="AF74" i="58"/>
  <c r="AI74" i="58"/>
  <c r="AL74" i="58"/>
  <c r="AO74" i="58"/>
  <c r="AR74" i="58"/>
  <c r="AC75" i="58"/>
  <c r="AO75" i="58"/>
  <c r="Q76" i="58"/>
  <c r="T76" i="58"/>
  <c r="W76" i="58"/>
  <c r="Z76" i="58"/>
  <c r="AC76" i="58"/>
  <c r="AF76" i="58"/>
  <c r="AI76" i="58"/>
  <c r="AL76" i="58"/>
  <c r="AO76" i="58"/>
  <c r="AR76" i="58"/>
  <c r="Q77" i="58"/>
  <c r="T77" i="58"/>
  <c r="W77" i="58"/>
  <c r="Z77" i="58"/>
  <c r="AC77" i="58"/>
  <c r="AF77" i="58"/>
  <c r="AI77" i="58"/>
  <c r="AL77" i="58"/>
  <c r="AO77" i="58"/>
  <c r="AR77" i="58"/>
  <c r="AC78" i="58"/>
  <c r="AO78" i="58"/>
  <c r="Q79" i="58"/>
  <c r="T79" i="58"/>
  <c r="W79" i="58"/>
  <c r="Z79" i="58"/>
  <c r="AC79" i="58"/>
  <c r="AF79" i="58"/>
  <c r="AI79" i="58"/>
  <c r="AL79" i="58"/>
  <c r="AO79" i="58"/>
  <c r="AR79" i="58"/>
  <c r="Q80" i="58"/>
  <c r="T80" i="58"/>
  <c r="W80" i="58"/>
  <c r="Z80" i="58"/>
  <c r="AC80" i="58"/>
  <c r="AF80" i="58"/>
  <c r="AI80" i="58"/>
  <c r="AL80" i="58"/>
  <c r="AO80" i="58"/>
  <c r="AR80" i="58"/>
  <c r="AC81" i="58"/>
  <c r="AO81" i="58"/>
  <c r="Q82" i="58"/>
  <c r="T82" i="58"/>
  <c r="W82" i="58"/>
  <c r="Z82" i="58"/>
  <c r="AC82" i="58"/>
  <c r="AF82" i="58"/>
  <c r="AI82" i="58"/>
  <c r="AL82" i="58"/>
  <c r="AO82" i="58"/>
  <c r="AR82" i="58"/>
  <c r="Q83" i="58"/>
  <c r="T83" i="58"/>
  <c r="W83" i="58"/>
  <c r="Z83" i="58"/>
  <c r="AC83" i="58"/>
  <c r="AF83" i="58"/>
  <c r="AI83" i="58"/>
  <c r="AL83" i="58"/>
  <c r="AO83" i="58"/>
  <c r="AR83" i="58"/>
  <c r="AC84" i="58"/>
  <c r="AO84" i="58"/>
  <c r="Q85" i="58"/>
  <c r="T85" i="58"/>
  <c r="W85" i="58"/>
  <c r="Z85" i="58"/>
  <c r="AC85" i="58"/>
  <c r="AF85" i="58"/>
  <c r="AI85" i="58"/>
  <c r="AL85" i="58"/>
  <c r="AO85" i="58"/>
  <c r="AR85" i="58"/>
  <c r="Q86" i="58"/>
  <c r="T86" i="58"/>
  <c r="W86" i="58"/>
  <c r="Z86" i="58"/>
  <c r="AC86" i="58"/>
  <c r="AF86" i="58"/>
  <c r="AI86" i="58"/>
  <c r="AL86" i="58"/>
  <c r="AO86" i="58"/>
  <c r="AR86" i="58"/>
  <c r="AC87" i="58"/>
  <c r="AO87" i="58"/>
  <c r="Q88" i="58"/>
  <c r="T88" i="58"/>
  <c r="W88" i="58"/>
  <c r="Z88" i="58"/>
  <c r="AC88" i="58"/>
  <c r="AF88" i="58"/>
  <c r="AI88" i="58"/>
  <c r="AL88" i="58"/>
  <c r="AO88" i="58"/>
  <c r="AR88" i="58"/>
  <c r="Q89" i="58"/>
  <c r="T89" i="58"/>
  <c r="W89" i="58"/>
  <c r="Z89" i="58"/>
  <c r="AC89" i="58"/>
  <c r="AF89" i="58"/>
  <c r="AI89" i="58"/>
  <c r="AL89" i="58"/>
  <c r="AO89" i="58"/>
  <c r="AR89" i="58"/>
  <c r="J90" i="58"/>
  <c r="Q90" i="58"/>
  <c r="T90" i="58"/>
  <c r="W90" i="58"/>
  <c r="Z90" i="58"/>
  <c r="AF90" i="58"/>
  <c r="AI90" i="58"/>
  <c r="AL90" i="58"/>
  <c r="AL91" i="58" s="1"/>
  <c r="AR90" i="58"/>
  <c r="T100" i="58"/>
  <c r="AC106" i="58"/>
  <c r="AO106" i="58"/>
  <c r="Q107" i="58"/>
  <c r="T107" i="58"/>
  <c r="W107" i="58"/>
  <c r="Z107" i="58"/>
  <c r="AC107" i="58"/>
  <c r="AF107" i="58"/>
  <c r="AI107" i="58"/>
  <c r="AL107" i="58"/>
  <c r="AO107" i="58"/>
  <c r="AR107" i="58"/>
  <c r="Q108" i="58"/>
  <c r="T108" i="58"/>
  <c r="W108" i="58"/>
  <c r="Z108" i="58"/>
  <c r="AC108" i="58"/>
  <c r="AF108" i="58"/>
  <c r="AF115" i="58" s="1"/>
  <c r="AI108" i="58"/>
  <c r="AL108" i="58"/>
  <c r="AO108" i="58"/>
  <c r="AR108" i="58"/>
  <c r="AR115" i="58" s="1"/>
  <c r="AC109" i="58"/>
  <c r="AO109" i="58"/>
  <c r="Q110" i="58"/>
  <c r="T110" i="58"/>
  <c r="W110" i="58"/>
  <c r="Z110" i="58"/>
  <c r="AC110" i="58"/>
  <c r="AF110" i="58"/>
  <c r="AI110" i="58"/>
  <c r="AL110" i="58"/>
  <c r="AO110" i="58"/>
  <c r="AR110" i="58"/>
  <c r="Q111" i="58"/>
  <c r="T111" i="58"/>
  <c r="W111" i="58"/>
  <c r="Z111" i="58"/>
  <c r="AC111" i="58"/>
  <c r="AF111" i="58"/>
  <c r="AI111" i="58"/>
  <c r="AL111" i="58"/>
  <c r="AO111" i="58"/>
  <c r="AR111" i="58"/>
  <c r="AC112" i="58"/>
  <c r="AO112" i="58"/>
  <c r="Q113" i="58"/>
  <c r="T113" i="58"/>
  <c r="W113" i="58"/>
  <c r="Z113" i="58"/>
  <c r="AC113" i="58"/>
  <c r="AF113" i="58"/>
  <c r="AI113" i="58"/>
  <c r="AL113" i="58"/>
  <c r="AO113" i="58"/>
  <c r="AR113" i="58"/>
  <c r="Q114" i="58"/>
  <c r="Q115" i="58" s="1"/>
  <c r="T114" i="58"/>
  <c r="W114" i="58"/>
  <c r="Z114" i="58"/>
  <c r="AC114" i="58"/>
  <c r="AF114" i="58"/>
  <c r="AI114" i="58"/>
  <c r="AL114" i="58"/>
  <c r="AO114" i="58"/>
  <c r="AO115" i="58" s="1"/>
  <c r="AR114" i="58"/>
  <c r="J115" i="58"/>
  <c r="Q122" i="58"/>
  <c r="T122" i="58"/>
  <c r="W122" i="58"/>
  <c r="AF122" i="58"/>
  <c r="E9" i="71"/>
  <c r="E8" i="71" s="1"/>
  <c r="F9" i="71"/>
  <c r="F8" i="71" s="1"/>
  <c r="E11" i="71"/>
  <c r="F11" i="71"/>
  <c r="E12" i="71"/>
  <c r="F12" i="71"/>
  <c r="E13" i="71"/>
  <c r="H13" i="71" s="1"/>
  <c r="F13" i="71"/>
  <c r="E15" i="71"/>
  <c r="F15" i="71"/>
  <c r="F16" i="71"/>
  <c r="E18" i="71"/>
  <c r="F18" i="71"/>
  <c r="G18" i="71"/>
  <c r="E19" i="71"/>
  <c r="H19" i="71" s="1"/>
  <c r="F19" i="71"/>
  <c r="G20" i="71"/>
  <c r="E49" i="71"/>
  <c r="F57" i="71"/>
  <c r="G18" i="53"/>
  <c r="E38" i="65"/>
  <c r="G23" i="53"/>
  <c r="G25" i="53"/>
  <c r="E45" i="71" s="1"/>
  <c r="G28" i="53"/>
  <c r="E48" i="71" s="1"/>
  <c r="G30" i="53"/>
  <c r="E50" i="71" s="1"/>
  <c r="G32" i="53"/>
  <c r="E52" i="65" s="1"/>
  <c r="G33" i="53"/>
  <c r="E53" i="65" s="1"/>
  <c r="H53" i="65" s="1"/>
  <c r="G34" i="53"/>
  <c r="E54" i="65" s="1"/>
  <c r="G36" i="53"/>
  <c r="E56" i="65" s="1"/>
  <c r="E56" i="71"/>
  <c r="G37" i="53"/>
  <c r="E57" i="71" s="1"/>
  <c r="J16" i="52"/>
  <c r="E18" i="52"/>
  <c r="F18" i="52"/>
  <c r="G18" i="52"/>
  <c r="H18" i="52"/>
  <c r="I18" i="52"/>
  <c r="J19" i="52"/>
  <c r="E21" i="52"/>
  <c r="F21" i="52"/>
  <c r="J21" i="52" s="1"/>
  <c r="G21" i="52"/>
  <c r="H21" i="52"/>
  <c r="I21" i="52"/>
  <c r="J22" i="52"/>
  <c r="E24" i="52"/>
  <c r="F24" i="52"/>
  <c r="J24" i="52" s="1"/>
  <c r="G24" i="52"/>
  <c r="H24" i="52"/>
  <c r="I24" i="52"/>
  <c r="J25" i="52"/>
  <c r="E27" i="52"/>
  <c r="F27" i="52"/>
  <c r="G27" i="52"/>
  <c r="H27" i="52"/>
  <c r="J27" i="52" s="1"/>
  <c r="I27" i="52"/>
  <c r="C28" i="52"/>
  <c r="K14" i="30"/>
  <c r="F16" i="30"/>
  <c r="G16" i="30"/>
  <c r="H16" i="30"/>
  <c r="I16" i="30"/>
  <c r="J16" i="30"/>
  <c r="J29" i="30" s="1"/>
  <c r="C23" i="30"/>
  <c r="K23" i="30"/>
  <c r="F25" i="30"/>
  <c r="G25" i="30"/>
  <c r="H25" i="30"/>
  <c r="I25" i="30"/>
  <c r="J25" i="30"/>
  <c r="K20" i="30"/>
  <c r="F22" i="30"/>
  <c r="G22" i="30"/>
  <c r="K22" i="30" s="1"/>
  <c r="H22" i="30"/>
  <c r="I22" i="30"/>
  <c r="J22" i="30"/>
  <c r="K17" i="30"/>
  <c r="F19" i="30"/>
  <c r="G19" i="30"/>
  <c r="H19" i="30"/>
  <c r="I19" i="30"/>
  <c r="I29" i="30" s="1"/>
  <c r="J19" i="30"/>
  <c r="K26" i="30"/>
  <c r="F28" i="30"/>
  <c r="G28" i="30"/>
  <c r="H28" i="30"/>
  <c r="I28" i="30"/>
  <c r="J28" i="30"/>
  <c r="D29" i="30"/>
  <c r="H14" i="29"/>
  <c r="H15" i="29"/>
  <c r="H17" i="29"/>
  <c r="H18" i="29"/>
  <c r="C19" i="29"/>
  <c r="D19" i="29"/>
  <c r="D26" i="29" s="1"/>
  <c r="E19" i="29"/>
  <c r="E30" i="29" s="1"/>
  <c r="G19" i="29"/>
  <c r="G30" i="29" s="1"/>
  <c r="I14" i="53" s="1"/>
  <c r="H23" i="29"/>
  <c r="E25" i="29"/>
  <c r="F25" i="29"/>
  <c r="F26" i="29" s="1"/>
  <c r="G25" i="29"/>
  <c r="F8" i="65"/>
  <c r="G13" i="71"/>
  <c r="F14" i="65"/>
  <c r="E17" i="65"/>
  <c r="H17" i="65" s="1"/>
  <c r="E17" i="71"/>
  <c r="F17" i="65"/>
  <c r="F17" i="71" s="1"/>
  <c r="G17" i="65"/>
  <c r="H18" i="65"/>
  <c r="L21" i="56"/>
  <c r="H16" i="65"/>
  <c r="F14" i="71"/>
  <c r="G17" i="71"/>
  <c r="J91" i="58"/>
  <c r="E54" i="71"/>
  <c r="W115" i="58"/>
  <c r="G26" i="29"/>
  <c r="E38" i="71"/>
  <c r="AI91" i="58"/>
  <c r="E50" i="65"/>
  <c r="H50" i="65" s="1"/>
  <c r="E45" i="65"/>
  <c r="H45" i="65" s="1"/>
  <c r="E53" i="71"/>
  <c r="AE138" i="56"/>
  <c r="AK44" i="56"/>
  <c r="F30" i="29"/>
  <c r="H14" i="53" s="1"/>
  <c r="AQ138" i="56"/>
  <c r="G9" i="71"/>
  <c r="H9" i="65"/>
  <c r="H15" i="65"/>
  <c r="G14" i="65"/>
  <c r="G14" i="71" s="1"/>
  <c r="G15" i="71"/>
  <c r="AB45" i="56"/>
  <c r="B23" i="53"/>
  <c r="I23" i="53" s="1"/>
  <c r="B30" i="53"/>
  <c r="I30" i="53" s="1"/>
  <c r="B26" i="53"/>
  <c r="B33" i="53"/>
  <c r="I33" i="53" s="1"/>
  <c r="B29" i="53"/>
  <c r="I29" i="53" s="1"/>
  <c r="B25" i="53"/>
  <c r="I25" i="53" s="1"/>
  <c r="B21" i="53"/>
  <c r="B17" i="53"/>
  <c r="B20" i="53"/>
  <c r="Q76" i="77" l="1"/>
  <c r="Q72" i="77"/>
  <c r="Z115" i="58"/>
  <c r="T115" i="58"/>
  <c r="AL115" i="58"/>
  <c r="AO90" i="58"/>
  <c r="I12" i="78"/>
  <c r="B29" i="78" s="1"/>
  <c r="H25" i="29"/>
  <c r="Z91" i="58"/>
  <c r="I11" i="77"/>
  <c r="I74" i="77"/>
  <c r="Q74" i="77"/>
  <c r="J5" i="78"/>
  <c r="M14" i="78"/>
  <c r="I7" i="78"/>
  <c r="B24" i="78" s="1"/>
  <c r="Q79" i="77"/>
  <c r="S12" i="78"/>
  <c r="T12" i="78" s="1"/>
  <c r="D29" i="78" s="1"/>
  <c r="G33" i="65" s="1"/>
  <c r="G33" i="71" s="1"/>
  <c r="K51" i="77"/>
  <c r="F44" i="77"/>
  <c r="K54" i="77"/>
  <c r="D16" i="76"/>
  <c r="AF15" i="58"/>
  <c r="I75" i="77"/>
  <c r="Q71" i="77"/>
  <c r="I9" i="78"/>
  <c r="B26" i="78" s="1"/>
  <c r="O92" i="77"/>
  <c r="C13" i="78"/>
  <c r="I13" i="78" s="1"/>
  <c r="E34" i="65" s="1"/>
  <c r="J24" i="77"/>
  <c r="K25" i="30"/>
  <c r="AI115" i="58"/>
  <c r="AC115" i="58"/>
  <c r="P80" i="77"/>
  <c r="O15" i="78" s="1"/>
  <c r="Q78" i="77"/>
  <c r="D19" i="77"/>
  <c r="B15" i="78" s="1"/>
  <c r="R11" i="78"/>
  <c r="I12" i="77"/>
  <c r="E65" i="77"/>
  <c r="N13" i="78"/>
  <c r="J102" i="77"/>
  <c r="N15" i="78" s="1"/>
  <c r="B41" i="86"/>
  <c r="B18" i="86" s="1"/>
  <c r="D18" i="86" s="1"/>
  <c r="D41" i="86"/>
  <c r="K47" i="77"/>
  <c r="H10" i="65"/>
  <c r="I68" i="77"/>
  <c r="Q68" i="77"/>
  <c r="Q77" i="77"/>
  <c r="R14" i="78"/>
  <c r="R4" i="78"/>
  <c r="E80" i="77"/>
  <c r="Q75" i="77"/>
  <c r="Q65" i="77"/>
  <c r="O87" i="77"/>
  <c r="D30" i="29"/>
  <c r="T15" i="58" s="1"/>
  <c r="G54" i="65"/>
  <c r="B34" i="53" s="1"/>
  <c r="I34" i="53" s="1"/>
  <c r="G54" i="71" s="1"/>
  <c r="H54" i="71" s="1"/>
  <c r="I4" i="78"/>
  <c r="E25" i="65" s="1"/>
  <c r="N5" i="78"/>
  <c r="K29" i="77"/>
  <c r="I10" i="78"/>
  <c r="L70" i="56"/>
  <c r="N80" i="77"/>
  <c r="Q80" i="77" s="1"/>
  <c r="J13" i="78"/>
  <c r="I6" i="78"/>
  <c r="E27" i="65" s="1"/>
  <c r="K50" i="77"/>
  <c r="J44" i="77"/>
  <c r="K44" i="77" s="1"/>
  <c r="K19" i="30"/>
  <c r="K16" i="30"/>
  <c r="I72" i="77"/>
  <c r="I3" i="78"/>
  <c r="E24" i="65" s="1"/>
  <c r="I11" i="78"/>
  <c r="B28" i="78" s="1"/>
  <c r="D39" i="77"/>
  <c r="C15" i="78" s="1"/>
  <c r="F31" i="29"/>
  <c r="H15" i="53" s="1"/>
  <c r="H26" i="53" s="1"/>
  <c r="D31" i="29"/>
  <c r="E15" i="53" s="1"/>
  <c r="G12" i="65"/>
  <c r="G12" i="71" s="1"/>
  <c r="F14" i="53"/>
  <c r="W15" i="58"/>
  <c r="K34" i="53"/>
  <c r="AT70" i="56" s="1"/>
  <c r="C28" i="78"/>
  <c r="F32" i="65"/>
  <c r="F32" i="71" s="1"/>
  <c r="E29" i="65"/>
  <c r="B25" i="78"/>
  <c r="B30" i="78"/>
  <c r="D7" i="86"/>
  <c r="D14" i="86" s="1"/>
  <c r="B14" i="86"/>
  <c r="E26" i="29"/>
  <c r="E31" i="29" s="1"/>
  <c r="C26" i="29"/>
  <c r="C30" i="29"/>
  <c r="G29" i="30"/>
  <c r="K28" i="30"/>
  <c r="H29" i="30"/>
  <c r="E43" i="65"/>
  <c r="H43" i="65" s="1"/>
  <c r="E43" i="71"/>
  <c r="U10" i="78"/>
  <c r="E27" i="78" s="1"/>
  <c r="B27" i="78"/>
  <c r="E31" i="65"/>
  <c r="E48" i="65"/>
  <c r="H17" i="71"/>
  <c r="H18" i="71"/>
  <c r="R6" i="78"/>
  <c r="I5" i="78"/>
  <c r="AC90" i="58"/>
  <c r="H15" i="71"/>
  <c r="C21" i="78"/>
  <c r="F25" i="65"/>
  <c r="F25" i="71" s="1"/>
  <c r="E15" i="78"/>
  <c r="I80" i="77"/>
  <c r="B35" i="74" s="1"/>
  <c r="D35" i="74" s="1"/>
  <c r="F31" i="65"/>
  <c r="F31" i="71" s="1"/>
  <c r="C27" i="78"/>
  <c r="D20" i="78"/>
  <c r="G24" i="65" s="1"/>
  <c r="T15" i="78"/>
  <c r="D32" i="78" s="1"/>
  <c r="H19" i="29"/>
  <c r="AR15" i="58"/>
  <c r="E52" i="71"/>
  <c r="J15" i="78"/>
  <c r="I19" i="77"/>
  <c r="B34" i="74" s="1"/>
  <c r="F29" i="30"/>
  <c r="J18" i="52"/>
  <c r="I65" i="77"/>
  <c r="R12" i="78"/>
  <c r="R9" i="78"/>
  <c r="H48" i="65"/>
  <c r="O97" i="77"/>
  <c r="O102" i="77" s="1"/>
  <c r="B24" i="77"/>
  <c r="D24" i="77" s="1"/>
  <c r="K24" i="77" s="1"/>
  <c r="H10" i="71"/>
  <c r="H49" i="65"/>
  <c r="I18" i="77"/>
  <c r="J8" i="78"/>
  <c r="R8" i="78" s="1"/>
  <c r="U8" i="78" s="1"/>
  <c r="E25" i="78" s="1"/>
  <c r="J3" i="78"/>
  <c r="R3" i="78" s="1"/>
  <c r="M5" i="78"/>
  <c r="R5" i="78" s="1"/>
  <c r="M13" i="78"/>
  <c r="R13" i="78" s="1"/>
  <c r="G14" i="78"/>
  <c r="I14" i="78" s="1"/>
  <c r="U14" i="78" s="1"/>
  <c r="E31" i="78" s="1"/>
  <c r="O98" i="77"/>
  <c r="K59" i="77"/>
  <c r="B38" i="74" s="1"/>
  <c r="D38" i="74" s="1"/>
  <c r="K7" i="78"/>
  <c r="R7" i="78" s="1"/>
  <c r="L3" i="78"/>
  <c r="AH44" i="56"/>
  <c r="G56" i="65"/>
  <c r="B36" i="53" s="1"/>
  <c r="I36" i="53" s="1"/>
  <c r="Q70" i="77"/>
  <c r="K30" i="77"/>
  <c r="J39" i="77"/>
  <c r="L76" i="56"/>
  <c r="E14" i="53"/>
  <c r="K48" i="77"/>
  <c r="K52" i="77"/>
  <c r="D3" i="76"/>
  <c r="D9" i="76" s="1"/>
  <c r="B4" i="77"/>
  <c r="D4" i="77" s="1"/>
  <c r="I4" i="77" s="1"/>
  <c r="H12" i="71"/>
  <c r="I13" i="77"/>
  <c r="I10" i="77"/>
  <c r="I77" i="77"/>
  <c r="H38" i="65"/>
  <c r="D30" i="76"/>
  <c r="B30" i="76"/>
  <c r="G11" i="65"/>
  <c r="G8" i="65" s="1"/>
  <c r="B14" i="74"/>
  <c r="B18" i="53"/>
  <c r="I18" i="53" s="1"/>
  <c r="G38" i="71" s="1"/>
  <c r="H38" i="71" s="1"/>
  <c r="S44" i="56"/>
  <c r="V44" i="56"/>
  <c r="L45" i="56"/>
  <c r="G50" i="71"/>
  <c r="H50" i="71" s="1"/>
  <c r="AT61" i="56"/>
  <c r="K30" i="53"/>
  <c r="H16" i="53"/>
  <c r="G45" i="71"/>
  <c r="H45" i="71" s="1"/>
  <c r="K25" i="53"/>
  <c r="G49" i="71"/>
  <c r="H49" i="71" s="1"/>
  <c r="K29" i="53"/>
  <c r="H31" i="53"/>
  <c r="B28" i="53"/>
  <c r="I28" i="53" s="1"/>
  <c r="Y44" i="56"/>
  <c r="AE44" i="56"/>
  <c r="AQ44" i="56"/>
  <c r="AT44" i="56"/>
  <c r="D16" i="75"/>
  <c r="D43" i="75"/>
  <c r="AB44" i="56"/>
  <c r="AN44" i="56"/>
  <c r="H21" i="53"/>
  <c r="G53" i="71"/>
  <c r="H53" i="71" s="1"/>
  <c r="K33" i="53"/>
  <c r="D35" i="75"/>
  <c r="K23" i="53"/>
  <c r="G43" i="71"/>
  <c r="H43" i="71" s="1"/>
  <c r="H19" i="53"/>
  <c r="B35" i="75"/>
  <c r="B19" i="86"/>
  <c r="B19" i="74"/>
  <c r="D14" i="74"/>
  <c r="H14" i="65"/>
  <c r="E14" i="71"/>
  <c r="E21" i="65"/>
  <c r="H9" i="71"/>
  <c r="E16" i="71"/>
  <c r="H16" i="71" s="1"/>
  <c r="F20" i="65"/>
  <c r="B23" i="78" l="1"/>
  <c r="E32" i="65"/>
  <c r="U12" i="78"/>
  <c r="E29" i="78" s="1"/>
  <c r="E33" i="65"/>
  <c r="H33" i="65" s="1"/>
  <c r="U11" i="78"/>
  <c r="E28" i="78" s="1"/>
  <c r="E28" i="65"/>
  <c r="G15" i="78"/>
  <c r="I15" i="78" s="1"/>
  <c r="U6" i="78"/>
  <c r="E23" i="78" s="1"/>
  <c r="U4" i="78"/>
  <c r="E21" i="78" s="1"/>
  <c r="B20" i="78"/>
  <c r="H24" i="53"/>
  <c r="H27" i="53"/>
  <c r="F47" i="65" s="1"/>
  <c r="B21" i="78"/>
  <c r="H22" i="53"/>
  <c r="E30" i="65"/>
  <c r="H13" i="52"/>
  <c r="H15" i="52" s="1"/>
  <c r="H28" i="52" s="1"/>
  <c r="H20" i="53"/>
  <c r="H17" i="53"/>
  <c r="H54" i="65"/>
  <c r="E20" i="53"/>
  <c r="V24" i="56" s="1"/>
  <c r="E19" i="53"/>
  <c r="E16" i="53"/>
  <c r="E26" i="53"/>
  <c r="V36" i="56" s="1"/>
  <c r="E31" i="53"/>
  <c r="V64" i="56" s="1"/>
  <c r="F13" i="52"/>
  <c r="F15" i="52" s="1"/>
  <c r="E27" i="53"/>
  <c r="V39" i="56" s="1"/>
  <c r="E17" i="53"/>
  <c r="V18" i="56" s="1"/>
  <c r="H12" i="65"/>
  <c r="F28" i="65"/>
  <c r="F28" i="71" s="1"/>
  <c r="C24" i="78"/>
  <c r="U7" i="78"/>
  <c r="E24" i="78" s="1"/>
  <c r="F34" i="65"/>
  <c r="F34" i="71" s="1"/>
  <c r="U13" i="78"/>
  <c r="E30" i="78" s="1"/>
  <c r="C22" i="78"/>
  <c r="F26" i="65"/>
  <c r="F26" i="71" s="1"/>
  <c r="G24" i="71"/>
  <c r="G23" i="71" s="1"/>
  <c r="G23" i="65"/>
  <c r="H31" i="65"/>
  <c r="E31" i="71"/>
  <c r="H31" i="71" s="1"/>
  <c r="F15" i="53"/>
  <c r="G13" i="52"/>
  <c r="G15" i="52" s="1"/>
  <c r="AN71" i="56"/>
  <c r="S71" i="56"/>
  <c r="AE70" i="56"/>
  <c r="AE71" i="56" s="1"/>
  <c r="V71" i="56"/>
  <c r="Y71" i="56"/>
  <c r="AQ70" i="56"/>
  <c r="AQ72" i="56" s="1"/>
  <c r="AH71" i="56"/>
  <c r="AK71" i="56"/>
  <c r="AB71" i="56"/>
  <c r="AT71" i="56"/>
  <c r="G56" i="71"/>
  <c r="H56" i="71" s="1"/>
  <c r="AT76" i="56"/>
  <c r="K36" i="53"/>
  <c r="H28" i="65"/>
  <c r="E28" i="71"/>
  <c r="H28" i="71" s="1"/>
  <c r="K29" i="30"/>
  <c r="H24" i="65"/>
  <c r="E24" i="71"/>
  <c r="H56" i="65"/>
  <c r="F24" i="65"/>
  <c r="C20" i="78"/>
  <c r="D34" i="74"/>
  <c r="H25" i="65"/>
  <c r="E25" i="71"/>
  <c r="H25" i="71" s="1"/>
  <c r="H27" i="65"/>
  <c r="E27" i="71"/>
  <c r="U3" i="78"/>
  <c r="E20" i="78" s="1"/>
  <c r="E29" i="71"/>
  <c r="E21" i="53"/>
  <c r="V27" i="56" s="1"/>
  <c r="E24" i="53"/>
  <c r="V33" i="56" s="1"/>
  <c r="E22" i="53"/>
  <c r="V30" i="56" s="1"/>
  <c r="C25" i="78"/>
  <c r="F29" i="65"/>
  <c r="F29" i="71" s="1"/>
  <c r="R15" i="78"/>
  <c r="C23" i="78"/>
  <c r="F27" i="65"/>
  <c r="F27" i="71" s="1"/>
  <c r="C26" i="78"/>
  <c r="F30" i="65"/>
  <c r="F30" i="71" s="1"/>
  <c r="E30" i="71"/>
  <c r="B22" i="78"/>
  <c r="E26" i="65"/>
  <c r="U5" i="78"/>
  <c r="E22" i="78" s="1"/>
  <c r="C31" i="29"/>
  <c r="H26" i="29"/>
  <c r="C29" i="78"/>
  <c r="F33" i="65"/>
  <c r="F33" i="71" s="1"/>
  <c r="H32" i="65"/>
  <c r="E32" i="71"/>
  <c r="H32" i="71" s="1"/>
  <c r="H34" i="65"/>
  <c r="E34" i="71"/>
  <c r="H34" i="71" s="1"/>
  <c r="K39" i="77"/>
  <c r="B37" i="74" s="1"/>
  <c r="D37" i="74" s="1"/>
  <c r="K15" i="78"/>
  <c r="U9" i="78"/>
  <c r="E26" i="78" s="1"/>
  <c r="D14" i="53"/>
  <c r="K14" i="53" s="1"/>
  <c r="H30" i="29"/>
  <c r="Q15" i="58"/>
  <c r="L79" i="56"/>
  <c r="G57" i="65"/>
  <c r="B23" i="74"/>
  <c r="D23" i="74" s="1"/>
  <c r="H11" i="65"/>
  <c r="G11" i="71"/>
  <c r="K18" i="53"/>
  <c r="F42" i="65"/>
  <c r="AH30" i="56"/>
  <c r="F42" i="71"/>
  <c r="AH39" i="56"/>
  <c r="F47" i="71"/>
  <c r="F41" i="71"/>
  <c r="F41" i="65"/>
  <c r="AH27" i="56"/>
  <c r="V15" i="56"/>
  <c r="F44" i="71"/>
  <c r="F44" i="65"/>
  <c r="AH33" i="56"/>
  <c r="K28" i="53"/>
  <c r="G48" i="71"/>
  <c r="H48" i="71" s="1"/>
  <c r="AH15" i="56"/>
  <c r="F36" i="71"/>
  <c r="F36" i="65"/>
  <c r="AQ61" i="56"/>
  <c r="AK62" i="56"/>
  <c r="AB62" i="56"/>
  <c r="AN62" i="56"/>
  <c r="Y62" i="56"/>
  <c r="AE61" i="56"/>
  <c r="AH62" i="56"/>
  <c r="S62" i="56"/>
  <c r="AT62" i="56"/>
  <c r="V62" i="56"/>
  <c r="F46" i="65"/>
  <c r="F46" i="71"/>
  <c r="AH36" i="56"/>
  <c r="F51" i="71"/>
  <c r="AH64" i="56"/>
  <c r="F51" i="65"/>
  <c r="D19" i="74"/>
  <c r="L67" i="56"/>
  <c r="G52" i="65"/>
  <c r="B20" i="86"/>
  <c r="D20" i="86" s="1"/>
  <c r="B20" i="74"/>
  <c r="D20" i="74" s="1"/>
  <c r="H38" i="53"/>
  <c r="AH21" i="56"/>
  <c r="F39" i="65"/>
  <c r="F39" i="71"/>
  <c r="D19" i="86"/>
  <c r="V21" i="56"/>
  <c r="E21" i="71"/>
  <c r="H14" i="71"/>
  <c r="H20" i="65"/>
  <c r="F20" i="71"/>
  <c r="F21" i="65"/>
  <c r="G21" i="65"/>
  <c r="H8" i="65"/>
  <c r="L91" i="56" l="1"/>
  <c r="E33" i="71"/>
  <c r="E23" i="65"/>
  <c r="U15" i="78"/>
  <c r="E32" i="78" s="1"/>
  <c r="B32" i="78"/>
  <c r="F37" i="65"/>
  <c r="AH18" i="56"/>
  <c r="H30" i="65"/>
  <c r="F40" i="65"/>
  <c r="F40" i="71"/>
  <c r="AH24" i="56"/>
  <c r="Y72" i="56"/>
  <c r="H33" i="71"/>
  <c r="AF128" i="58"/>
  <c r="F37" i="71"/>
  <c r="H21" i="65"/>
  <c r="AK63" i="56"/>
  <c r="H29" i="65"/>
  <c r="AQ71" i="56"/>
  <c r="D24" i="86"/>
  <c r="D25" i="86" s="1"/>
  <c r="D27" i="86" s="1"/>
  <c r="F28" i="52"/>
  <c r="T128" i="58"/>
  <c r="F27" i="53"/>
  <c r="F22" i="53"/>
  <c r="F26" i="53"/>
  <c r="Y36" i="56" s="1"/>
  <c r="F20" i="53"/>
  <c r="F17" i="53"/>
  <c r="Y18" i="56" s="1"/>
  <c r="F21" i="53"/>
  <c r="Y27" i="56" s="1"/>
  <c r="F24" i="53"/>
  <c r="Y33" i="56" s="1"/>
  <c r="F31" i="53"/>
  <c r="Y64" i="56" s="1"/>
  <c r="F19" i="53"/>
  <c r="Y24" i="56" s="1"/>
  <c r="F16" i="53"/>
  <c r="S72" i="56"/>
  <c r="AL16" i="58"/>
  <c r="AO17" i="58"/>
  <c r="AO15" i="58"/>
  <c r="AR16" i="58"/>
  <c r="Q16" i="58"/>
  <c r="W16" i="58"/>
  <c r="AC15" i="58"/>
  <c r="AC16" i="58" s="1"/>
  <c r="Z16" i="58"/>
  <c r="AO16" i="58"/>
  <c r="AF16" i="58"/>
  <c r="AI16" i="58"/>
  <c r="T16" i="58"/>
  <c r="D43" i="74"/>
  <c r="AT72" i="56"/>
  <c r="AE72" i="56"/>
  <c r="V72" i="56"/>
  <c r="V63" i="56"/>
  <c r="E26" i="71"/>
  <c r="H26" i="71" s="1"/>
  <c r="H26" i="65"/>
  <c r="AE62" i="56"/>
  <c r="H29" i="71"/>
  <c r="B43" i="74"/>
  <c r="B18" i="74" s="1"/>
  <c r="D18" i="74" s="1"/>
  <c r="D25" i="74" s="1"/>
  <c r="D26" i="74" s="1"/>
  <c r="D28" i="74" s="1"/>
  <c r="AN72" i="56"/>
  <c r="H30" i="71"/>
  <c r="C32" i="78"/>
  <c r="AK72" i="56"/>
  <c r="AH72" i="56"/>
  <c r="F24" i="71"/>
  <c r="F23" i="71" s="1"/>
  <c r="F23" i="65"/>
  <c r="H23" i="65" s="1"/>
  <c r="AB72" i="56"/>
  <c r="G31" i="29"/>
  <c r="E13" i="52"/>
  <c r="D15" i="53"/>
  <c r="AQ62" i="56"/>
  <c r="E38" i="53"/>
  <c r="H27" i="71"/>
  <c r="AB77" i="56"/>
  <c r="AQ76" i="56"/>
  <c r="AQ77" i="56" s="1"/>
  <c r="V77" i="56"/>
  <c r="AE76" i="56"/>
  <c r="AK77" i="56"/>
  <c r="AE78" i="56"/>
  <c r="S77" i="56"/>
  <c r="Y77" i="56"/>
  <c r="AH77" i="56"/>
  <c r="AT77" i="56"/>
  <c r="AN77" i="56"/>
  <c r="G28" i="52"/>
  <c r="W128" i="58"/>
  <c r="B37" i="53"/>
  <c r="I37" i="53" s="1"/>
  <c r="H57" i="65"/>
  <c r="H11" i="71"/>
  <c r="G8" i="71"/>
  <c r="F35" i="71"/>
  <c r="B24" i="86"/>
  <c r="B25" i="86" s="1"/>
  <c r="B27" i="86" s="1"/>
  <c r="B29" i="86" s="1"/>
  <c r="D29" i="86" s="1"/>
  <c r="F35" i="65"/>
  <c r="F58" i="65" s="1"/>
  <c r="F59" i="65" s="1"/>
  <c r="S63" i="56"/>
  <c r="AN63" i="56"/>
  <c r="AB63" i="56"/>
  <c r="AH63" i="56"/>
  <c r="AE63" i="56"/>
  <c r="Y63" i="56"/>
  <c r="AT63" i="56"/>
  <c r="AQ63" i="56"/>
  <c r="B32" i="53"/>
  <c r="H52" i="65"/>
  <c r="G35" i="65"/>
  <c r="G58" i="65" s="1"/>
  <c r="G59" i="65" s="1"/>
  <c r="H20" i="71"/>
  <c r="F21" i="71"/>
  <c r="B25" i="74" l="1"/>
  <c r="B26" i="74" s="1"/>
  <c r="B28" i="74" s="1"/>
  <c r="B30" i="74" s="1"/>
  <c r="D30" i="74" s="1"/>
  <c r="AC17" i="58"/>
  <c r="AL17" i="58"/>
  <c r="AR17" i="58"/>
  <c r="AR45" i="58" s="1"/>
  <c r="AR91" i="58" s="1"/>
  <c r="S78" i="56"/>
  <c r="W17" i="58"/>
  <c r="W45" i="58" s="1"/>
  <c r="W91" i="58" s="1"/>
  <c r="H24" i="71"/>
  <c r="AI17" i="58"/>
  <c r="E23" i="71"/>
  <c r="H23" i="71" s="1"/>
  <c r="Z17" i="58"/>
  <c r="T17" i="58"/>
  <c r="T45" i="58" s="1"/>
  <c r="T91" i="58" s="1"/>
  <c r="AB78" i="56"/>
  <c r="I15" i="53"/>
  <c r="I13" i="52"/>
  <c r="I15" i="52" s="1"/>
  <c r="AT78" i="56"/>
  <c r="AQ78" i="56"/>
  <c r="AK78" i="56"/>
  <c r="AE77" i="56"/>
  <c r="Y78" i="56"/>
  <c r="Q17" i="58"/>
  <c r="Q45" i="58" s="1"/>
  <c r="Q91" i="58" s="1"/>
  <c r="AF17" i="58"/>
  <c r="AF45" i="58" s="1"/>
  <c r="AF91" i="58" s="1"/>
  <c r="AN78" i="56"/>
  <c r="V78" i="56"/>
  <c r="F58" i="71"/>
  <c r="F59" i="71" s="1"/>
  <c r="AH78" i="56"/>
  <c r="H31" i="29"/>
  <c r="AC45" i="58"/>
  <c r="AC91" i="58" s="1"/>
  <c r="Y15" i="56"/>
  <c r="F38" i="53"/>
  <c r="G15" i="53"/>
  <c r="D20" i="53"/>
  <c r="D19" i="53"/>
  <c r="D21" i="53"/>
  <c r="D16" i="53"/>
  <c r="D24" i="53"/>
  <c r="D26" i="53"/>
  <c r="D22" i="53"/>
  <c r="D17" i="53"/>
  <c r="D31" i="53"/>
  <c r="D27" i="53"/>
  <c r="E15" i="52"/>
  <c r="AO45" i="58"/>
  <c r="AO91" i="58" s="1"/>
  <c r="Y39" i="56"/>
  <c r="Y30" i="56"/>
  <c r="G57" i="71"/>
  <c r="H57" i="71" s="1"/>
  <c r="AT79" i="56"/>
  <c r="K37" i="53"/>
  <c r="H8" i="71"/>
  <c r="H21" i="71" s="1"/>
  <c r="G21" i="71"/>
  <c r="I32" i="53"/>
  <c r="B38" i="53"/>
  <c r="J13" i="52" l="1"/>
  <c r="K15" i="53"/>
  <c r="G27" i="53"/>
  <c r="S39" i="56"/>
  <c r="S21" i="56"/>
  <c r="G19" i="53"/>
  <c r="S64" i="56"/>
  <c r="G31" i="53"/>
  <c r="G17" i="53"/>
  <c r="S18" i="56"/>
  <c r="S30" i="56"/>
  <c r="G22" i="53"/>
  <c r="S36" i="56"/>
  <c r="G26" i="53"/>
  <c r="S33" i="56"/>
  <c r="G24" i="53"/>
  <c r="I28" i="52"/>
  <c r="AR128" i="58"/>
  <c r="S15" i="56"/>
  <c r="G16" i="53"/>
  <c r="D38" i="53"/>
  <c r="G38" i="53" s="1"/>
  <c r="S24" i="56"/>
  <c r="G20" i="53"/>
  <c r="E28" i="52"/>
  <c r="Q128" i="58"/>
  <c r="J15" i="52"/>
  <c r="I20" i="53"/>
  <c r="I27" i="53"/>
  <c r="I16" i="53"/>
  <c r="I17" i="53"/>
  <c r="I22" i="53"/>
  <c r="I31" i="53"/>
  <c r="I24" i="53"/>
  <c r="G44" i="71" s="1"/>
  <c r="I19" i="53"/>
  <c r="I21" i="53"/>
  <c r="I26" i="53"/>
  <c r="G21" i="53"/>
  <c r="S27" i="56"/>
  <c r="AH80" i="56"/>
  <c r="AB80" i="56"/>
  <c r="AN80" i="56"/>
  <c r="Y80" i="56"/>
  <c r="AQ79" i="56"/>
  <c r="S80" i="56"/>
  <c r="AK80" i="56"/>
  <c r="AE79" i="56"/>
  <c r="V80" i="56"/>
  <c r="AQ80" i="56"/>
  <c r="AT80" i="56"/>
  <c r="G52" i="71"/>
  <c r="K32" i="53"/>
  <c r="AT67" i="56" s="1"/>
  <c r="AK81" i="56" l="1"/>
  <c r="I38" i="53"/>
  <c r="K38" i="53" s="1"/>
  <c r="J28" i="52"/>
  <c r="T129" i="58"/>
  <c r="Z129" i="58"/>
  <c r="AI129" i="58"/>
  <c r="AO128" i="58"/>
  <c r="AF129" i="58"/>
  <c r="Q129" i="58"/>
  <c r="W129" i="58"/>
  <c r="AC128" i="58"/>
  <c r="AL129" i="58"/>
  <c r="AR129" i="58"/>
  <c r="K17" i="53"/>
  <c r="E37" i="71"/>
  <c r="E37" i="65"/>
  <c r="H37" i="65" s="1"/>
  <c r="AT21" i="56"/>
  <c r="Y22" i="56" s="1"/>
  <c r="G39" i="71"/>
  <c r="AT64" i="56"/>
  <c r="AK65" i="56" s="1"/>
  <c r="G51" i="71"/>
  <c r="K31" i="53"/>
  <c r="E51" i="71"/>
  <c r="E51" i="65"/>
  <c r="H51" i="65" s="1"/>
  <c r="AT18" i="56"/>
  <c r="AE18" i="56" s="1"/>
  <c r="AE19" i="56" s="1"/>
  <c r="G37" i="71"/>
  <c r="E46" i="65"/>
  <c r="H46" i="65" s="1"/>
  <c r="K26" i="53"/>
  <c r="E46" i="71"/>
  <c r="K19" i="53"/>
  <c r="E39" i="71"/>
  <c r="E39" i="65"/>
  <c r="H39" i="65" s="1"/>
  <c r="E41" i="71"/>
  <c r="K21" i="53"/>
  <c r="E41" i="65"/>
  <c r="H41" i="65" s="1"/>
  <c r="G36" i="71"/>
  <c r="AT15" i="56"/>
  <c r="AK16" i="56" s="1"/>
  <c r="AT30" i="56"/>
  <c r="AQ30" i="56" s="1"/>
  <c r="G42" i="71"/>
  <c r="AE33" i="56"/>
  <c r="AQ33" i="56"/>
  <c r="G46" i="71"/>
  <c r="AT36" i="56"/>
  <c r="AQ36" i="56" s="1"/>
  <c r="AT39" i="56"/>
  <c r="AT40" i="56" s="1"/>
  <c r="G47" i="71"/>
  <c r="E36" i="65"/>
  <c r="K16" i="53"/>
  <c r="E36" i="71"/>
  <c r="K22" i="53"/>
  <c r="E42" i="65"/>
  <c r="H42" i="65" s="1"/>
  <c r="E42" i="71"/>
  <c r="AH40" i="56"/>
  <c r="AN40" i="56"/>
  <c r="Y40" i="56"/>
  <c r="S40" i="56"/>
  <c r="AK40" i="56"/>
  <c r="E44" i="71"/>
  <c r="H44" i="71" s="1"/>
  <c r="E44" i="65"/>
  <c r="H44" i="65" s="1"/>
  <c r="K24" i="53"/>
  <c r="E40" i="65"/>
  <c r="H40" i="65" s="1"/>
  <c r="K20" i="53"/>
  <c r="E40" i="71"/>
  <c r="AH65" i="56"/>
  <c r="Y65" i="56"/>
  <c r="G41" i="71"/>
  <c r="AT27" i="56"/>
  <c r="AE27" i="56" s="1"/>
  <c r="G40" i="71"/>
  <c r="AT24" i="56"/>
  <c r="AN25" i="56" s="1"/>
  <c r="E47" i="65"/>
  <c r="H47" i="65" s="1"/>
  <c r="E47" i="71"/>
  <c r="K27" i="53"/>
  <c r="AQ81" i="56"/>
  <c r="S81" i="56"/>
  <c r="AB81" i="56"/>
  <c r="AE80" i="56"/>
  <c r="Y81" i="56"/>
  <c r="AE81" i="56"/>
  <c r="AH81" i="56"/>
  <c r="V81" i="56"/>
  <c r="AN81" i="56"/>
  <c r="AT81" i="56"/>
  <c r="V68" i="56"/>
  <c r="AB68" i="56"/>
  <c r="AN68" i="56"/>
  <c r="S68" i="56"/>
  <c r="AE67" i="56"/>
  <c r="AQ67" i="56"/>
  <c r="AT68" i="56"/>
  <c r="AH68" i="56"/>
  <c r="AK68" i="56"/>
  <c r="Y68" i="56"/>
  <c r="H52" i="71"/>
  <c r="AT19" i="56" l="1"/>
  <c r="AB19" i="56"/>
  <c r="AT22" i="56"/>
  <c r="AE21" i="56"/>
  <c r="AK22" i="56"/>
  <c r="AN22" i="56"/>
  <c r="AH19" i="56"/>
  <c r="V19" i="56"/>
  <c r="S22" i="56"/>
  <c r="AB16" i="56"/>
  <c r="AH22" i="56"/>
  <c r="AI130" i="58"/>
  <c r="AI133" i="58" s="1"/>
  <c r="AQ21" i="56"/>
  <c r="AQ22" i="56" s="1"/>
  <c r="Y16" i="56"/>
  <c r="AQ64" i="56"/>
  <c r="V22" i="56"/>
  <c r="AN37" i="56"/>
  <c r="S16" i="56"/>
  <c r="AB37" i="56"/>
  <c r="AQ15" i="56"/>
  <c r="AR130" i="58"/>
  <c r="AR133" i="58" s="1"/>
  <c r="Z130" i="58"/>
  <c r="Z133" i="58" s="1"/>
  <c r="G35" i="71"/>
  <c r="G58" i="71" s="1"/>
  <c r="G59" i="71" s="1"/>
  <c r="AB25" i="56"/>
  <c r="S25" i="56"/>
  <c r="W130" i="58"/>
  <c r="W133" i="58" s="1"/>
  <c r="V65" i="56"/>
  <c r="AE30" i="56"/>
  <c r="AQ18" i="56"/>
  <c r="AH20" i="56" s="1"/>
  <c r="S19" i="56"/>
  <c r="V37" i="56"/>
  <c r="AK28" i="56"/>
  <c r="AT65" i="56"/>
  <c r="AB65" i="56"/>
  <c r="AQ39" i="56"/>
  <c r="AQ40" i="56" s="1"/>
  <c r="AN19" i="56"/>
  <c r="AK19" i="56"/>
  <c r="AH28" i="56"/>
  <c r="AF130" i="58"/>
  <c r="AF133" i="58" s="1"/>
  <c r="AE64" i="56"/>
  <c r="S65" i="56"/>
  <c r="V40" i="56"/>
  <c r="Y19" i="56"/>
  <c r="AE23" i="56"/>
  <c r="AB22" i="56"/>
  <c r="AN65" i="56"/>
  <c r="AB40" i="56"/>
  <c r="AE22" i="56"/>
  <c r="AO129" i="58"/>
  <c r="AQ65" i="56"/>
  <c r="AE39" i="56"/>
  <c r="AE41" i="56" s="1"/>
  <c r="S37" i="56"/>
  <c r="Y25" i="56"/>
  <c r="AB28" i="56"/>
  <c r="AC129" i="58"/>
  <c r="AK37" i="56"/>
  <c r="H39" i="71"/>
  <c r="AQ24" i="56"/>
  <c r="AQ25" i="56" s="1"/>
  <c r="H51" i="71"/>
  <c r="H47" i="71"/>
  <c r="Y37" i="56"/>
  <c r="Q130" i="58"/>
  <c r="Q133" i="58" s="1"/>
  <c r="T130" i="58"/>
  <c r="T133" i="58" s="1"/>
  <c r="S28" i="56"/>
  <c r="AL130" i="58"/>
  <c r="AL133" i="58" s="1"/>
  <c r="AE28" i="56"/>
  <c r="AH16" i="56"/>
  <c r="V16" i="56"/>
  <c r="AK20" i="56"/>
  <c r="V25" i="56"/>
  <c r="AT25" i="56"/>
  <c r="AT28" i="56"/>
  <c r="H37" i="71"/>
  <c r="H46" i="71"/>
  <c r="AE24" i="56"/>
  <c r="AH26" i="56" s="1"/>
  <c r="AQ16" i="56"/>
  <c r="AT16" i="56"/>
  <c r="H40" i="71"/>
  <c r="H36" i="65"/>
  <c r="E35" i="65"/>
  <c r="AT37" i="56"/>
  <c r="AH25" i="56"/>
  <c r="Y28" i="56"/>
  <c r="AQ37" i="56"/>
  <c r="AE36" i="56"/>
  <c r="AQ38" i="56" s="1"/>
  <c r="V28" i="56"/>
  <c r="AN28" i="56"/>
  <c r="H36" i="71"/>
  <c r="E35" i="71"/>
  <c r="E58" i="71" s="1"/>
  <c r="E59" i="71" s="1"/>
  <c r="AE15" i="56"/>
  <c r="AB17" i="56" s="1"/>
  <c r="S23" i="56"/>
  <c r="AH37" i="56"/>
  <c r="AK25" i="56"/>
  <c r="AQ27" i="56"/>
  <c r="AQ28" i="56" s="1"/>
  <c r="AO130" i="58"/>
  <c r="AO133" i="58" s="1"/>
  <c r="AN16" i="56"/>
  <c r="H42" i="71"/>
  <c r="AN20" i="56"/>
  <c r="AB23" i="56"/>
  <c r="H41" i="71"/>
  <c r="AC130" i="58"/>
  <c r="AC133" i="58" s="1"/>
  <c r="Y69" i="56"/>
  <c r="AE69" i="56"/>
  <c r="AQ68" i="56"/>
  <c r="AB69" i="56"/>
  <c r="V69" i="56"/>
  <c r="AK69" i="56"/>
  <c r="AE68" i="56"/>
  <c r="AT69" i="56"/>
  <c r="AN69" i="56"/>
  <c r="AH69" i="56"/>
  <c r="AQ69" i="56"/>
  <c r="S69" i="56"/>
  <c r="AT23" i="56" l="1"/>
  <c r="AQ23" i="56"/>
  <c r="AE20" i="56"/>
  <c r="AH23" i="56"/>
  <c r="V23" i="56"/>
  <c r="AQ66" i="56"/>
  <c r="AQ91" i="56" s="1"/>
  <c r="AN23" i="56"/>
  <c r="AK23" i="56"/>
  <c r="S41" i="56"/>
  <c r="AN41" i="56"/>
  <c r="AK41" i="56"/>
  <c r="V66" i="56"/>
  <c r="AE65" i="56"/>
  <c r="AQ17" i="56"/>
  <c r="Y23" i="56"/>
  <c r="V38" i="56"/>
  <c r="H35" i="71"/>
  <c r="H58" i="71" s="1"/>
  <c r="H59" i="71" s="1"/>
  <c r="Y17" i="56"/>
  <c r="AT20" i="56"/>
  <c r="S20" i="56"/>
  <c r="Y20" i="56"/>
  <c r="AB20" i="56"/>
  <c r="AQ41" i="56"/>
  <c r="S66" i="56"/>
  <c r="S91" i="56" s="1"/>
  <c r="Y29" i="56"/>
  <c r="AE66" i="56"/>
  <c r="AE91" i="56" s="1"/>
  <c r="AQ19" i="56"/>
  <c r="AQ20" i="56"/>
  <c r="S29" i="56"/>
  <c r="AK66" i="56"/>
  <c r="AH66" i="56"/>
  <c r="V29" i="56"/>
  <c r="AN66" i="56"/>
  <c r="V20" i="56"/>
  <c r="AB66" i="56"/>
  <c r="Y66" i="56"/>
  <c r="Y91" i="56" s="1"/>
  <c r="AK29" i="56"/>
  <c r="AT66" i="56"/>
  <c r="AT91" i="56" s="1"/>
  <c r="V91" i="56"/>
  <c r="AE29" i="56"/>
  <c r="AH41" i="56"/>
  <c r="AE40" i="56"/>
  <c r="Y41" i="56"/>
  <c r="AB41" i="56"/>
  <c r="AT41" i="56"/>
  <c r="AB38" i="56"/>
  <c r="AT38" i="56"/>
  <c r="V41" i="56"/>
  <c r="AQ29" i="56"/>
  <c r="AE25" i="56"/>
  <c r="AB26" i="56"/>
  <c r="S26" i="56"/>
  <c r="AH91" i="56"/>
  <c r="AN26" i="56"/>
  <c r="V17" i="56"/>
  <c r="AE17" i="56"/>
  <c r="AK17" i="56"/>
  <c r="AH17" i="56"/>
  <c r="AN17" i="56"/>
  <c r="AK26" i="56"/>
  <c r="AT26" i="56"/>
  <c r="AQ26" i="56"/>
  <c r="V26" i="56"/>
  <c r="S17" i="56"/>
  <c r="AH29" i="56"/>
  <c r="AE26" i="56"/>
  <c r="AE38" i="56"/>
  <c r="AN38" i="56"/>
  <c r="Y38" i="56"/>
  <c r="S38" i="56"/>
  <c r="AK38" i="56"/>
  <c r="Y26" i="56"/>
  <c r="AE37" i="56"/>
  <c r="AH38" i="56"/>
  <c r="AT17" i="56"/>
  <c r="AN29" i="56"/>
  <c r="AT29" i="56"/>
  <c r="AE16" i="56"/>
  <c r="E58" i="65"/>
  <c r="E59" i="65" s="1"/>
  <c r="H35" i="65"/>
  <c r="H58" i="65" s="1"/>
  <c r="H59" i="65" s="1"/>
  <c r="AB29" i="56"/>
  <c r="Y45" i="56" l="1"/>
  <c r="AQ45" i="56"/>
  <c r="V45" i="56"/>
  <c r="S45" i="56"/>
  <c r="AE45" i="56"/>
  <c r="AT45" i="56"/>
  <c r="AH45" i="5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中島</author>
  </authors>
  <commentList>
    <comment ref="G8" authorId="0" shapeId="0" xr:uid="{E5D97A82-6A32-4E99-9FB6-FA2787FB977E}">
      <text>
        <r>
          <rPr>
            <b/>
            <sz val="9"/>
            <color indexed="81"/>
            <rFont val="MS P ゴシック"/>
            <family val="3"/>
            <charset val="128"/>
          </rPr>
          <t>中島:</t>
        </r>
        <r>
          <rPr>
            <sz val="9"/>
            <color indexed="81"/>
            <rFont val="MS P ゴシック"/>
            <family val="3"/>
            <charset val="128"/>
          </rPr>
          <t xml:space="preserve">
黒田君除外</t>
        </r>
      </text>
    </comment>
    <comment ref="B10" authorId="0" shapeId="0" xr:uid="{34142C2A-F206-4590-A1AC-C944387E3740}">
      <text>
        <r>
          <rPr>
            <b/>
            <sz val="9"/>
            <color indexed="81"/>
            <rFont val="MS P ゴシック"/>
            <family val="3"/>
            <charset val="128"/>
          </rPr>
          <t>中島:</t>
        </r>
        <r>
          <rPr>
            <sz val="9"/>
            <color indexed="81"/>
            <rFont val="MS P ゴシック"/>
            <family val="3"/>
            <charset val="128"/>
          </rPr>
          <t xml:space="preserve">
ｼﾆｱ会費につき予算使用不可</t>
        </r>
      </text>
    </comment>
    <comment ref="B27" authorId="0" shapeId="0" xr:uid="{9EE60C1C-27CF-408E-B0E3-0D13A38E51EF}">
      <text>
        <r>
          <rPr>
            <b/>
            <sz val="9"/>
            <color indexed="81"/>
            <rFont val="MS P ゴシック"/>
            <family val="3"/>
            <charset val="128"/>
          </rPr>
          <t>中島:</t>
        </r>
        <r>
          <rPr>
            <sz val="9"/>
            <color indexed="81"/>
            <rFont val="MS P ゴシック"/>
            <family val="3"/>
            <charset val="128"/>
          </rPr>
          <t xml:space="preserve">
当年度の予算のみでは約209+84(ｼﾆｱ入会費)=293万赤字
繰越金使用しても79+84=163万赤字</t>
        </r>
      </text>
    </comment>
    <comment ref="B28" authorId="0" shapeId="0" xr:uid="{E66BE92D-0BCD-4899-BAFB-FC47FF402298}">
      <text>
        <r>
          <rPr>
            <b/>
            <sz val="9"/>
            <color indexed="81"/>
            <rFont val="MS P ゴシック"/>
            <family val="3"/>
            <charset val="128"/>
          </rPr>
          <t>中島:</t>
        </r>
        <r>
          <rPr>
            <sz val="9"/>
            <color indexed="81"/>
            <rFont val="MS P ゴシック"/>
            <family val="3"/>
            <charset val="128"/>
          </rPr>
          <t xml:space="preserve">
およそ想定額</t>
        </r>
      </text>
    </comment>
    <comment ref="B29" authorId="0" shapeId="0" xr:uid="{E99CE2C0-E751-4433-B5E1-7766BA7995A7}">
      <text>
        <r>
          <rPr>
            <b/>
            <sz val="9"/>
            <color indexed="81"/>
            <rFont val="MS P ゴシック"/>
            <family val="3"/>
            <charset val="128"/>
          </rPr>
          <t>中島:</t>
        </r>
        <r>
          <rPr>
            <sz val="9"/>
            <color indexed="81"/>
            <rFont val="MS P ゴシック"/>
            <family val="3"/>
            <charset val="128"/>
          </rPr>
          <t xml:space="preserve">
全額認めた場合
158万9080円不足
シニア会計別の為</t>
        </r>
      </text>
    </comment>
    <comment ref="B35" authorId="0" shapeId="0" xr:uid="{6149B449-81E8-498C-B59C-1CC0E000139B}">
      <text>
        <r>
          <rPr>
            <b/>
            <sz val="9"/>
            <color indexed="81"/>
            <rFont val="MS P ゴシック"/>
            <family val="3"/>
            <charset val="128"/>
          </rPr>
          <t>中島:</t>
        </r>
        <r>
          <rPr>
            <sz val="9"/>
            <color indexed="81"/>
            <rFont val="MS P ゴシック"/>
            <family val="3"/>
            <charset val="128"/>
          </rPr>
          <t xml:space="preserve">
サルビア</t>
        </r>
      </text>
    </comment>
    <comment ref="B36" authorId="0" shapeId="0" xr:uid="{CC0967F7-FFFE-4D1E-8D9E-4B295D35C24C}">
      <text>
        <r>
          <rPr>
            <b/>
            <sz val="9"/>
            <color indexed="81"/>
            <rFont val="MS P ゴシック"/>
            <family val="3"/>
            <charset val="128"/>
          </rPr>
          <t>中島:</t>
        </r>
        <r>
          <rPr>
            <sz val="9"/>
            <color indexed="81"/>
            <rFont val="MS P ゴシック"/>
            <family val="3"/>
            <charset val="128"/>
          </rPr>
          <t xml:space="preserve">
準備金は179万1013円</t>
        </r>
      </text>
    </comment>
    <comment ref="B38" authorId="0" shapeId="0" xr:uid="{C443E728-9ECC-46B2-97BB-6EA14CCA0B3F}">
      <text>
        <r>
          <rPr>
            <b/>
            <sz val="9"/>
            <color indexed="81"/>
            <rFont val="MS P ゴシック"/>
            <family val="3"/>
            <charset val="128"/>
          </rPr>
          <t>中島:</t>
        </r>
        <r>
          <rPr>
            <sz val="9"/>
            <color indexed="81"/>
            <rFont val="MS P ゴシック"/>
            <family val="3"/>
            <charset val="128"/>
          </rPr>
          <t xml:space="preserve">
総会*1+臨時*2+卒業式=32.59万
+記念誌50万</t>
        </r>
      </text>
    </comment>
  </commentList>
</comments>
</file>

<file path=xl/sharedStrings.xml><?xml version="1.0" encoding="utf-8"?>
<sst xmlns="http://schemas.openxmlformats.org/spreadsheetml/2006/main" count="1101" uniqueCount="417">
  <si>
    <t>≪手元資料≫マトリックス形式の収支（損益計算ベース）予算書（内訳表・配賦後）　</t>
    <rPh sb="18" eb="20">
      <t>ソンエキ</t>
    </rPh>
    <rPh sb="20" eb="22">
      <t>ケイサン</t>
    </rPh>
    <rPh sb="30" eb="32">
      <t>ウチワケ</t>
    </rPh>
    <rPh sb="32" eb="33">
      <t>ヒョウ</t>
    </rPh>
    <rPh sb="36" eb="37">
      <t>アト</t>
    </rPh>
    <phoneticPr fontId="2"/>
  </si>
  <si>
    <t>　渉外費</t>
    <rPh sb="1" eb="3">
      <t>ショウガイ</t>
    </rPh>
    <rPh sb="3" eb="4">
      <t>ヒ</t>
    </rPh>
    <phoneticPr fontId="2"/>
  </si>
  <si>
    <t>　総会会場費</t>
    <rPh sb="1" eb="3">
      <t>ソウカイ</t>
    </rPh>
    <rPh sb="3" eb="5">
      <t>カイジョウ</t>
    </rPh>
    <rPh sb="5" eb="6">
      <t>ヒ</t>
    </rPh>
    <phoneticPr fontId="2"/>
  </si>
  <si>
    <t>メンバー従事割合</t>
    <phoneticPr fontId="2"/>
  </si>
  <si>
    <t>－</t>
    <phoneticPr fontId="2"/>
  </si>
  <si>
    <t>公益合計</t>
    <rPh sb="0" eb="2">
      <t>コウエキ</t>
    </rPh>
    <rPh sb="2" eb="4">
      <t>ゴウケイ</t>
    </rPh>
    <phoneticPr fontId="2"/>
  </si>
  <si>
    <t>共益合計</t>
    <rPh sb="0" eb="2">
      <t>キョウエキ</t>
    </rPh>
    <rPh sb="2" eb="4">
      <t>ゴウケイ</t>
    </rPh>
    <phoneticPr fontId="2"/>
  </si>
  <si>
    <t>委員会
事業費
合計</t>
    <rPh sb="0" eb="3">
      <t>イインカイ</t>
    </rPh>
    <rPh sb="4" eb="7">
      <t>ジギョウヒ</t>
    </rPh>
    <rPh sb="8" eb="10">
      <t>ゴウケイ</t>
    </rPh>
    <phoneticPr fontId="2"/>
  </si>
  <si>
    <t>その他
（公益）</t>
    <rPh sb="2" eb="3">
      <t>タ</t>
    </rPh>
    <rPh sb="5" eb="7">
      <t>コウエキ</t>
    </rPh>
    <phoneticPr fontId="2"/>
  </si>
  <si>
    <t>3）寄附金収入</t>
    <rPh sb="2" eb="5">
      <t>キフキン</t>
    </rPh>
    <rPh sb="5" eb="7">
      <t>シュウニュウ</t>
    </rPh>
    <phoneticPr fontId="2"/>
  </si>
  <si>
    <t>公益事業</t>
    <rPh sb="0" eb="2">
      <t>コウエキ</t>
    </rPh>
    <rPh sb="2" eb="4">
      <t>ジギョウ</t>
    </rPh>
    <phoneticPr fontId="2"/>
  </si>
  <si>
    <t>共益事業</t>
    <rPh sb="0" eb="2">
      <t>キョウエキ</t>
    </rPh>
    <rPh sb="2" eb="4">
      <t>ジギョウ</t>
    </rPh>
    <phoneticPr fontId="2"/>
  </si>
  <si>
    <t>本会計寄付</t>
    <rPh sb="0" eb="1">
      <t>ホン</t>
    </rPh>
    <rPh sb="1" eb="3">
      <t>カイケイ</t>
    </rPh>
    <rPh sb="3" eb="5">
      <t>キフ</t>
    </rPh>
    <phoneticPr fontId="2"/>
  </si>
  <si>
    <t>サルビア寄付</t>
    <rPh sb="4" eb="6">
      <t>キフ</t>
    </rPh>
    <phoneticPr fontId="2"/>
  </si>
  <si>
    <t>4）雑収益</t>
    <rPh sb="2" eb="3">
      <t>ザツ</t>
    </rPh>
    <rPh sb="3" eb="5">
      <t>シュウエキ</t>
    </rPh>
    <phoneticPr fontId="2"/>
  </si>
  <si>
    <t>　資料作成費</t>
    <rPh sb="1" eb="3">
      <t>シリョウ</t>
    </rPh>
    <rPh sb="3" eb="5">
      <t>サクセイ</t>
    </rPh>
    <rPh sb="5" eb="6">
      <t>ヒ</t>
    </rPh>
    <phoneticPr fontId="2"/>
  </si>
  <si>
    <t>　参加記念品費</t>
    <rPh sb="1" eb="3">
      <t>サンカ</t>
    </rPh>
    <rPh sb="3" eb="6">
      <t>キネンヒン</t>
    </rPh>
    <rPh sb="6" eb="7">
      <t>ヒ</t>
    </rPh>
    <phoneticPr fontId="2"/>
  </si>
  <si>
    <t>　保険料</t>
    <rPh sb="1" eb="4">
      <t>ホケンリョウ</t>
    </rPh>
    <phoneticPr fontId="2"/>
  </si>
  <si>
    <t>【事業費】</t>
    <rPh sb="1" eb="4">
      <t>ジギョウヒ</t>
    </rPh>
    <phoneticPr fontId="2"/>
  </si>
  <si>
    <t>【管理費】</t>
    <rPh sb="1" eb="4">
      <t>カンリヒ</t>
    </rPh>
    <phoneticPr fontId="2"/>
  </si>
  <si>
    <t>公益事業計</t>
    <rPh sb="0" eb="2">
      <t>コウエキ</t>
    </rPh>
    <rPh sb="2" eb="4">
      <t>ジギョウ</t>
    </rPh>
    <rPh sb="4" eb="5">
      <t>ケイ</t>
    </rPh>
    <phoneticPr fontId="2"/>
  </si>
  <si>
    <t>　通信・発送費（ＯＢ）</t>
    <rPh sb="1" eb="3">
      <t>ツウシン</t>
    </rPh>
    <rPh sb="4" eb="6">
      <t>ハッソウ</t>
    </rPh>
    <rPh sb="6" eb="7">
      <t>ヒ</t>
    </rPh>
    <phoneticPr fontId="2"/>
  </si>
  <si>
    <t>　基本資料作成費（ＯＢ）</t>
    <rPh sb="1" eb="3">
      <t>キホン</t>
    </rPh>
    <rPh sb="3" eb="5">
      <t>シリョウ</t>
    </rPh>
    <rPh sb="5" eb="7">
      <t>サクセイ</t>
    </rPh>
    <rPh sb="7" eb="8">
      <t>ヒ</t>
    </rPh>
    <phoneticPr fontId="2"/>
  </si>
  <si>
    <t>　報告書作成費（ＯＢ）</t>
    <phoneticPr fontId="2"/>
  </si>
  <si>
    <t>公益</t>
    <rPh sb="0" eb="2">
      <t>コウエキ</t>
    </rPh>
    <phoneticPr fontId="2"/>
  </si>
  <si>
    <t>（注1,2）役員従事割合は役員全体の、単純人数割合はメンバー全体の平均従事割合を示します。</t>
    <rPh sb="1" eb="2">
      <t>チュウ</t>
    </rPh>
    <rPh sb="6" eb="8">
      <t>ヤクイン</t>
    </rPh>
    <rPh sb="8" eb="10">
      <t>ジュウジ</t>
    </rPh>
    <rPh sb="10" eb="12">
      <t>ワリアイ</t>
    </rPh>
    <rPh sb="13" eb="15">
      <t>ヤクイン</t>
    </rPh>
    <rPh sb="15" eb="17">
      <t>ゼンタイ</t>
    </rPh>
    <rPh sb="19" eb="21">
      <t>タンジュン</t>
    </rPh>
    <rPh sb="21" eb="23">
      <t>ニンズウ</t>
    </rPh>
    <rPh sb="23" eb="25">
      <t>ワリアイ</t>
    </rPh>
    <rPh sb="30" eb="32">
      <t>ゼンタイ</t>
    </rPh>
    <rPh sb="33" eb="35">
      <t>ヘイキン</t>
    </rPh>
    <rPh sb="35" eb="37">
      <t>ジュウジ</t>
    </rPh>
    <rPh sb="37" eb="39">
      <t>ワリアイ</t>
    </rPh>
    <rPh sb="40" eb="41">
      <t>シメ</t>
    </rPh>
    <phoneticPr fontId="2"/>
  </si>
  <si>
    <t>メンバー従事割合</t>
    <rPh sb="4" eb="6">
      <t>ジュウジ</t>
    </rPh>
    <rPh sb="6" eb="8">
      <t>ワリアイ</t>
    </rPh>
    <phoneticPr fontId="2"/>
  </si>
  <si>
    <t>メンバー人数割合（注2）</t>
    <rPh sb="4" eb="6">
      <t>ニンズウ</t>
    </rPh>
    <rPh sb="6" eb="8">
      <t>ワリアイ</t>
    </rPh>
    <rPh sb="9" eb="10">
      <t>チュウ</t>
    </rPh>
    <phoneticPr fontId="2"/>
  </si>
  <si>
    <t>全体計</t>
    <rPh sb="0" eb="2">
      <t>ゼンタイ</t>
    </rPh>
    <rPh sb="2" eb="3">
      <t>ケイ</t>
    </rPh>
    <phoneticPr fontId="2"/>
  </si>
  <si>
    <t>役員以外計</t>
    <rPh sb="0" eb="2">
      <t>ヤクイン</t>
    </rPh>
    <rPh sb="2" eb="4">
      <t>イガイ</t>
    </rPh>
    <rPh sb="4" eb="5">
      <t>ケイ</t>
    </rPh>
    <phoneticPr fontId="2"/>
  </si>
  <si>
    <t>役員計</t>
    <rPh sb="0" eb="2">
      <t>ヤクイン</t>
    </rPh>
    <rPh sb="2" eb="3">
      <t>ケイ</t>
    </rPh>
    <phoneticPr fontId="2"/>
  </si>
  <si>
    <t>１．従事割合表より、役職員の平均従事割合・メンバー従事割合および建物面積比使用割合の数値を青色のセルに転記してください。</t>
    <rPh sb="2" eb="4">
      <t>ジュウジ</t>
    </rPh>
    <rPh sb="4" eb="6">
      <t>ワリアイ</t>
    </rPh>
    <rPh sb="6" eb="7">
      <t>ヒョウ</t>
    </rPh>
    <rPh sb="10" eb="13">
      <t>ヤクショクイン</t>
    </rPh>
    <rPh sb="14" eb="16">
      <t>ヘイキン</t>
    </rPh>
    <rPh sb="37" eb="39">
      <t>シヨウ</t>
    </rPh>
    <rPh sb="39" eb="41">
      <t>ワリアイ</t>
    </rPh>
    <rPh sb="45" eb="46">
      <t>アオ</t>
    </rPh>
    <rPh sb="46" eb="47">
      <t>イロ</t>
    </rPh>
    <rPh sb="51" eb="53">
      <t>テンキ</t>
    </rPh>
    <phoneticPr fontId="2"/>
  </si>
  <si>
    <t>メンバー従事割合</t>
    <phoneticPr fontId="2"/>
  </si>
  <si>
    <r>
      <rPr>
        <sz val="10"/>
        <rFont val="ＭＳ Ｐゴシック"/>
        <family val="3"/>
        <charset val="128"/>
      </rPr>
      <t>≪手元資料≫</t>
    </r>
    <r>
      <rPr>
        <sz val="10"/>
        <rFont val="ＭＳ ゴシック"/>
        <family val="3"/>
        <charset val="128"/>
      </rPr>
      <t>役員報酬・職員の給料手当以外の経費の配賦計算　</t>
    </r>
    <rPh sb="8" eb="10">
      <t>ホウシュウ</t>
    </rPh>
    <phoneticPr fontId="2"/>
  </si>
  <si>
    <t>役員等
の氏名</t>
    <rPh sb="0" eb="2">
      <t>ヤクイン</t>
    </rPh>
    <rPh sb="2" eb="3">
      <t>トウ</t>
    </rPh>
    <rPh sb="5" eb="6">
      <t>シ</t>
    </rPh>
    <rPh sb="6" eb="7">
      <t>メイ</t>
    </rPh>
    <phoneticPr fontId="2"/>
  </si>
  <si>
    <t>役員は全員無報酬</t>
    <rPh sb="0" eb="2">
      <t>ヤクイン</t>
    </rPh>
    <rPh sb="3" eb="5">
      <t>ゼンイン</t>
    </rPh>
    <rPh sb="5" eb="8">
      <t>ムホウシュウ</t>
    </rPh>
    <phoneticPr fontId="2"/>
  </si>
  <si>
    <t>まちづくり事業</t>
    <phoneticPr fontId="2"/>
  </si>
  <si>
    <t>メンバー
従事割合</t>
    <phoneticPr fontId="2"/>
  </si>
  <si>
    <t>メンバー
従事割合、
直接対応</t>
    <rPh sb="11" eb="13">
      <t>チョクセツ</t>
    </rPh>
    <rPh sb="13" eb="15">
      <t>タイオウ</t>
    </rPh>
    <phoneticPr fontId="2"/>
  </si>
  <si>
    <t>予算合計</t>
    <rPh sb="0" eb="2">
      <t>ヨサン</t>
    </rPh>
    <rPh sb="2" eb="4">
      <t>ゴウケイ</t>
    </rPh>
    <phoneticPr fontId="2"/>
  </si>
  <si>
    <t>委員会事業費</t>
    <rPh sb="0" eb="3">
      <t>イインカイ</t>
    </rPh>
    <rPh sb="3" eb="6">
      <t>ジギョウヒ</t>
    </rPh>
    <phoneticPr fontId="2"/>
  </si>
  <si>
    <t>事業予算</t>
    <rPh sb="0" eb="2">
      <t>ジギョウ</t>
    </rPh>
    <rPh sb="2" eb="4">
      <t>ヨサン</t>
    </rPh>
    <phoneticPr fontId="2"/>
  </si>
  <si>
    <t>公開・非公開</t>
    <rPh sb="0" eb="2">
      <t>コウカイ</t>
    </rPh>
    <rPh sb="3" eb="6">
      <t>ヒコウカイ</t>
    </rPh>
    <phoneticPr fontId="2"/>
  </si>
  <si>
    <t>非公開</t>
    <rPh sb="0" eb="3">
      <t>ヒコウカイ</t>
    </rPh>
    <phoneticPr fontId="2"/>
  </si>
  <si>
    <t>公開</t>
    <rPh sb="0" eb="2">
      <t>コウカイ</t>
    </rPh>
    <phoneticPr fontId="2"/>
  </si>
  <si>
    <t>会場設営費</t>
    <rPh sb="0" eb="2">
      <t>カイジョウ</t>
    </rPh>
    <rPh sb="2" eb="4">
      <t>セツエイ</t>
    </rPh>
    <rPh sb="4" eb="5">
      <t>ヒ</t>
    </rPh>
    <phoneticPr fontId="2"/>
  </si>
  <si>
    <t>企画演出費</t>
    <rPh sb="0" eb="2">
      <t>キカク</t>
    </rPh>
    <rPh sb="2" eb="4">
      <t>エンシュツ</t>
    </rPh>
    <rPh sb="4" eb="5">
      <t>ヒ</t>
    </rPh>
    <phoneticPr fontId="2"/>
  </si>
  <si>
    <t>講師関係費</t>
    <rPh sb="0" eb="2">
      <t>コウシ</t>
    </rPh>
    <rPh sb="2" eb="5">
      <t>カンケイヒ</t>
    </rPh>
    <phoneticPr fontId="2"/>
  </si>
  <si>
    <t>広報費</t>
    <rPh sb="0" eb="2">
      <t>コウホウ</t>
    </rPh>
    <rPh sb="2" eb="3">
      <t>ヒ</t>
    </rPh>
    <phoneticPr fontId="2"/>
  </si>
  <si>
    <t>資料作成費</t>
    <rPh sb="0" eb="2">
      <t>シリョウ</t>
    </rPh>
    <rPh sb="2" eb="4">
      <t>サクセイ</t>
    </rPh>
    <rPh sb="4" eb="5">
      <t>ヒ</t>
    </rPh>
    <phoneticPr fontId="2"/>
  </si>
  <si>
    <t>報告書作成費</t>
    <rPh sb="0" eb="3">
      <t>ホウコクショ</t>
    </rPh>
    <rPh sb="3" eb="5">
      <t>サクセイ</t>
    </rPh>
    <rPh sb="5" eb="6">
      <t>ヒ</t>
    </rPh>
    <phoneticPr fontId="2"/>
  </si>
  <si>
    <t>懇親会費</t>
    <rPh sb="0" eb="2">
      <t>コンシン</t>
    </rPh>
    <rPh sb="2" eb="4">
      <t>カイヒ</t>
    </rPh>
    <phoneticPr fontId="2"/>
  </si>
  <si>
    <t>参加記念品費</t>
    <rPh sb="0" eb="2">
      <t>サンカ</t>
    </rPh>
    <rPh sb="2" eb="4">
      <t>キネン</t>
    </rPh>
    <rPh sb="4" eb="5">
      <t>ヒン</t>
    </rPh>
    <rPh sb="5" eb="6">
      <t>ヒ</t>
    </rPh>
    <phoneticPr fontId="2"/>
  </si>
  <si>
    <t>参加記念品費</t>
    <rPh sb="0" eb="2">
      <t>サンカ</t>
    </rPh>
    <rPh sb="2" eb="5">
      <t>キネンヒン</t>
    </rPh>
    <rPh sb="5" eb="6">
      <t>ヒ</t>
    </rPh>
    <phoneticPr fontId="2"/>
  </si>
  <si>
    <t>保険料</t>
    <rPh sb="0" eb="3">
      <t>ホケンリョウ</t>
    </rPh>
    <phoneticPr fontId="2"/>
  </si>
  <si>
    <t>支出計</t>
    <rPh sb="0" eb="2">
      <t>シシュツ</t>
    </rPh>
    <rPh sb="2" eb="3">
      <t>ケイ</t>
    </rPh>
    <phoneticPr fontId="2"/>
  </si>
  <si>
    <t>2）入会金収入</t>
    <rPh sb="2" eb="5">
      <t>ニュウカイキン</t>
    </rPh>
    <rPh sb="5" eb="7">
      <t>シュウニュウ</t>
    </rPh>
    <phoneticPr fontId="2"/>
  </si>
  <si>
    <t>1）会費収入</t>
    <rPh sb="2" eb="4">
      <t>カイヒ</t>
    </rPh>
    <rPh sb="4" eb="6">
      <t>シュウニュウ</t>
    </rPh>
    <phoneticPr fontId="2"/>
  </si>
  <si>
    <t>その他の関連事業</t>
    <rPh sb="2" eb="3">
      <t>ホカ</t>
    </rPh>
    <rPh sb="4" eb="6">
      <t>カンレン</t>
    </rPh>
    <rPh sb="6" eb="8">
      <t>ジギョウ</t>
    </rPh>
    <phoneticPr fontId="2"/>
  </si>
  <si>
    <t>　会場設営費</t>
    <phoneticPr fontId="2"/>
  </si>
  <si>
    <t>　企画・演出費</t>
    <phoneticPr fontId="2"/>
  </si>
  <si>
    <t>　講師関係費</t>
    <phoneticPr fontId="2"/>
  </si>
  <si>
    <t>　広報費</t>
    <phoneticPr fontId="2"/>
  </si>
  <si>
    <t>　報告書作成費</t>
  </si>
  <si>
    <t>　報告書作成費</t>
    <phoneticPr fontId="2"/>
  </si>
  <si>
    <t>　懇親会費</t>
    <phoneticPr fontId="2"/>
  </si>
  <si>
    <t>　委員会雑費</t>
    <rPh sb="1" eb="4">
      <t>イインカイ</t>
    </rPh>
    <rPh sb="4" eb="6">
      <t>ザッピ</t>
    </rPh>
    <phoneticPr fontId="2"/>
  </si>
  <si>
    <t>管理費は、この段階では各事業へ配賦していませんので、法人会計としないで管理費と記載しています。また、配賦が必要な各収益は、とりあえず管理費の列に記載してあります。</t>
    <rPh sb="70" eb="71">
      <t>レツ</t>
    </rPh>
    <phoneticPr fontId="2"/>
  </si>
  <si>
    <t>　通信・発送費</t>
    <rPh sb="1" eb="3">
      <t>ツウシン</t>
    </rPh>
    <rPh sb="4" eb="6">
      <t>ハッソウ</t>
    </rPh>
    <rPh sb="6" eb="7">
      <t>ヒ</t>
    </rPh>
    <phoneticPr fontId="2"/>
  </si>
  <si>
    <t>　事務室賃借料</t>
    <rPh sb="1" eb="4">
      <t>ジムシツ</t>
    </rPh>
    <rPh sb="4" eb="7">
      <t>チンシャクリョウ</t>
    </rPh>
    <phoneticPr fontId="2"/>
  </si>
  <si>
    <t>　事務室光熱・水道費</t>
    <rPh sb="1" eb="4">
      <t>ジムシツ</t>
    </rPh>
    <rPh sb="4" eb="6">
      <t>コウネツ</t>
    </rPh>
    <rPh sb="7" eb="9">
      <t>スイドウ</t>
    </rPh>
    <rPh sb="9" eb="10">
      <t>ヒ</t>
    </rPh>
    <phoneticPr fontId="2"/>
  </si>
  <si>
    <t>　事務消耗品費</t>
    <rPh sb="1" eb="3">
      <t>ジム</t>
    </rPh>
    <rPh sb="3" eb="5">
      <t>ショウモウ</t>
    </rPh>
    <rPh sb="5" eb="6">
      <t>ヒン</t>
    </rPh>
    <rPh sb="6" eb="7">
      <t>ヒ</t>
    </rPh>
    <phoneticPr fontId="2"/>
  </si>
  <si>
    <t>　基本資料作成費</t>
    <rPh sb="1" eb="3">
      <t>キホン</t>
    </rPh>
    <rPh sb="3" eb="5">
      <t>シリョウ</t>
    </rPh>
    <rPh sb="5" eb="7">
      <t>サクセイ</t>
    </rPh>
    <rPh sb="7" eb="8">
      <t>ヒ</t>
    </rPh>
    <phoneticPr fontId="2"/>
  </si>
  <si>
    <t>　インフォメーション関係費</t>
    <rPh sb="10" eb="12">
      <t>カンケイ</t>
    </rPh>
    <rPh sb="12" eb="13">
      <t>ヒ</t>
    </rPh>
    <phoneticPr fontId="2"/>
  </si>
  <si>
    <t>　備品費</t>
    <rPh sb="1" eb="2">
      <t>ビ</t>
    </rPh>
    <rPh sb="2" eb="3">
      <t>ヒン</t>
    </rPh>
    <rPh sb="3" eb="4">
      <t>ヒ</t>
    </rPh>
    <phoneticPr fontId="2"/>
  </si>
  <si>
    <t>　慶弔費</t>
    <rPh sb="1" eb="3">
      <t>ケイチョウ</t>
    </rPh>
    <rPh sb="3" eb="4">
      <t>ヒ</t>
    </rPh>
    <phoneticPr fontId="2"/>
  </si>
  <si>
    <t>　国際渉外費</t>
    <rPh sb="1" eb="3">
      <t>コクサイ</t>
    </rPh>
    <rPh sb="3" eb="5">
      <t>ショウガイ</t>
    </rPh>
    <rPh sb="5" eb="6">
      <t>ヒ</t>
    </rPh>
    <phoneticPr fontId="2"/>
  </si>
  <si>
    <t>　負担金支出</t>
    <rPh sb="1" eb="4">
      <t>フタンキン</t>
    </rPh>
    <rPh sb="4" eb="6">
      <t>シシュツ</t>
    </rPh>
    <phoneticPr fontId="2"/>
  </si>
  <si>
    <t>　同好会費</t>
    <rPh sb="1" eb="4">
      <t>ドウコウカイ</t>
    </rPh>
    <rPh sb="4" eb="5">
      <t>ヒ</t>
    </rPh>
    <phoneticPr fontId="2"/>
  </si>
  <si>
    <t>　その他管理費</t>
    <rPh sb="3" eb="4">
      <t>タ</t>
    </rPh>
    <rPh sb="4" eb="6">
      <t>カンリ</t>
    </rPh>
    <rPh sb="6" eb="7">
      <t>ヒ</t>
    </rPh>
    <phoneticPr fontId="2"/>
  </si>
  <si>
    <t>≪手元資料≫マトリックス形式の収支（損益計算ベース）予算書（内訳表・配賦前）　</t>
    <rPh sb="18" eb="20">
      <t>ソンエキ</t>
    </rPh>
    <rPh sb="20" eb="22">
      <t>ケイサン</t>
    </rPh>
    <rPh sb="30" eb="32">
      <t>ウチワケ</t>
    </rPh>
    <rPh sb="32" eb="33">
      <t>ヒョウ</t>
    </rPh>
    <phoneticPr fontId="2"/>
  </si>
  <si>
    <t>≪手元資料≫各事業に関連する費用額(役員等の報酬)の配賦計算</t>
    <phoneticPr fontId="2"/>
  </si>
  <si>
    <t>副理事長</t>
    <rPh sb="0" eb="4">
      <t>フクリジチョウ</t>
    </rPh>
    <phoneticPr fontId="2"/>
  </si>
  <si>
    <t>役員人数割合（注1）</t>
    <rPh sb="0" eb="2">
      <t>ヤクイン</t>
    </rPh>
    <rPh sb="2" eb="4">
      <t>ニンズウ</t>
    </rPh>
    <rPh sb="4" eb="6">
      <t>ワリアイ</t>
    </rPh>
    <rPh sb="7" eb="8">
      <t>チュウ</t>
    </rPh>
    <phoneticPr fontId="2"/>
  </si>
  <si>
    <t>その他の
関連事業</t>
    <rPh sb="2" eb="3">
      <t>ホカ</t>
    </rPh>
    <rPh sb="5" eb="7">
      <t>カンレン</t>
    </rPh>
    <rPh sb="7" eb="9">
      <t>ジギョウ</t>
    </rPh>
    <phoneticPr fontId="2"/>
  </si>
  <si>
    <r>
      <rPr>
        <sz val="10"/>
        <rFont val="ＭＳ Ｐゴシック"/>
        <family val="3"/>
        <charset val="128"/>
      </rPr>
      <t>≪手元資料≫各事業に関連する費用額（給料手当）の配賦計算</t>
    </r>
    <r>
      <rPr>
        <sz val="10"/>
        <rFont val="ＭＳ 明朝"/>
        <family val="1"/>
        <charset val="128"/>
      </rPr>
      <t>　</t>
    </r>
    <phoneticPr fontId="2"/>
  </si>
  <si>
    <t>【②各事業に関連する費用額の配賦計算表（役員等の報酬・給料手当以外の経費）】</t>
    <rPh sb="20" eb="22">
      <t>ヤクイン</t>
    </rPh>
    <rPh sb="22" eb="23">
      <t>トウ</t>
    </rPh>
    <rPh sb="24" eb="26">
      <t>ホウシュウ</t>
    </rPh>
    <rPh sb="27" eb="29">
      <t>キュウリョウ</t>
    </rPh>
    <rPh sb="29" eb="31">
      <t>テアテ</t>
    </rPh>
    <rPh sb="31" eb="33">
      <t>イガイ</t>
    </rPh>
    <rPh sb="34" eb="36">
      <t>ケイヒ</t>
    </rPh>
    <phoneticPr fontId="2"/>
  </si>
  <si>
    <t>経常収益計</t>
    <phoneticPr fontId="2"/>
  </si>
  <si>
    <t>共通（実施事業等会計、その他会計）</t>
    <rPh sb="0" eb="2">
      <t>キョウツウ</t>
    </rPh>
    <rPh sb="3" eb="5">
      <t>ジッシ</t>
    </rPh>
    <rPh sb="5" eb="7">
      <t>ジギョウ</t>
    </rPh>
    <rPh sb="7" eb="8">
      <t>トウ</t>
    </rPh>
    <rPh sb="8" eb="10">
      <t>カイケイ</t>
    </rPh>
    <rPh sb="13" eb="14">
      <t>タ</t>
    </rPh>
    <rPh sb="14" eb="16">
      <t>カイケイ</t>
    </rPh>
    <phoneticPr fontId="2"/>
  </si>
  <si>
    <t>従事割合表より、役員の個人別従事割合の数値を転記してください。</t>
    <rPh sb="8" eb="10">
      <t>ヤクイン</t>
    </rPh>
    <rPh sb="11" eb="13">
      <t>コジン</t>
    </rPh>
    <rPh sb="13" eb="14">
      <t>ベツ</t>
    </rPh>
    <rPh sb="14" eb="16">
      <t>ジュウジ</t>
    </rPh>
    <rPh sb="16" eb="18">
      <t>ワリアイ</t>
    </rPh>
    <rPh sb="19" eb="21">
      <t>スウチ</t>
    </rPh>
    <rPh sb="22" eb="24">
      <t>テンキ</t>
    </rPh>
    <phoneticPr fontId="2"/>
  </si>
  <si>
    <t>自動計算されます。念のため、報酬の額と合計（チェック用）の金額が一致することをご確認ください。</t>
    <rPh sb="0" eb="2">
      <t>ジドウ</t>
    </rPh>
    <rPh sb="2" eb="4">
      <t>ケイサン</t>
    </rPh>
    <rPh sb="9" eb="10">
      <t>ネン</t>
    </rPh>
    <rPh sb="14" eb="16">
      <t>ホウシュウ</t>
    </rPh>
    <rPh sb="17" eb="18">
      <t>ガク</t>
    </rPh>
    <rPh sb="19" eb="20">
      <t>ゴウ</t>
    </rPh>
    <rPh sb="20" eb="21">
      <t>ケイ</t>
    </rPh>
    <rPh sb="26" eb="27">
      <t>ヨウ</t>
    </rPh>
    <rPh sb="29" eb="31">
      <t>キンガク</t>
    </rPh>
    <rPh sb="32" eb="34">
      <t>イッチ</t>
    </rPh>
    <rPh sb="40" eb="42">
      <t>カクニン</t>
    </rPh>
    <phoneticPr fontId="2"/>
  </si>
  <si>
    <t>収支(損益計算ベース)予算書では、職員給料手当は不動産賃貸業と管理費に配賦してありますが、これは法人の経験・過去の習慣等で配賦されているものとしました。従って、以下の表のごとく、各職員の従事割合で再配賦しました。</t>
    <rPh sb="0" eb="2">
      <t>シュウシ</t>
    </rPh>
    <rPh sb="3" eb="5">
      <t>ソンエキ</t>
    </rPh>
    <rPh sb="5" eb="7">
      <t>ケイサン</t>
    </rPh>
    <rPh sb="11" eb="14">
      <t>ヨサンショ</t>
    </rPh>
    <rPh sb="20" eb="21">
      <t>リョウ</t>
    </rPh>
    <rPh sb="24" eb="27">
      <t>フドウサン</t>
    </rPh>
    <rPh sb="27" eb="29">
      <t>チンタイ</t>
    </rPh>
    <rPh sb="29" eb="30">
      <t>ギョウ</t>
    </rPh>
    <rPh sb="31" eb="34">
      <t>カンリヒ</t>
    </rPh>
    <rPh sb="35" eb="37">
      <t>ハイフ</t>
    </rPh>
    <rPh sb="48" eb="50">
      <t>ホウジン</t>
    </rPh>
    <rPh sb="51" eb="53">
      <t>ケイケン</t>
    </rPh>
    <rPh sb="54" eb="56">
      <t>カコ</t>
    </rPh>
    <rPh sb="57" eb="59">
      <t>シュウカン</t>
    </rPh>
    <rPh sb="59" eb="60">
      <t>トウ</t>
    </rPh>
    <rPh sb="61" eb="63">
      <t>ハイフ</t>
    </rPh>
    <rPh sb="76" eb="77">
      <t>シタガ</t>
    </rPh>
    <rPh sb="80" eb="82">
      <t>イカ</t>
    </rPh>
    <rPh sb="83" eb="84">
      <t>ヒョウ</t>
    </rPh>
    <rPh sb="89" eb="90">
      <t>カク</t>
    </rPh>
    <rPh sb="90" eb="91">
      <t>ショク</t>
    </rPh>
    <rPh sb="93" eb="95">
      <t>ジュウジ</t>
    </rPh>
    <rPh sb="95" eb="97">
      <t>ワリアイ</t>
    </rPh>
    <rPh sb="98" eb="99">
      <t>サイ</t>
    </rPh>
    <rPh sb="99" eb="101">
      <t>ハイフ</t>
    </rPh>
    <phoneticPr fontId="2"/>
  </si>
  <si>
    <t>２．マトリックス形式の収支(損益計算ベース )予算書（内訳表・配賦前）の役員報酬・給料手当以外の経費（物件費）の勘定科目、年間金額および配賦基準を青色のセルに転記してください。</t>
    <rPh sb="8" eb="10">
      <t>ケイシキ</t>
    </rPh>
    <rPh sb="14" eb="16">
      <t>ソンエキ</t>
    </rPh>
    <rPh sb="16" eb="18">
      <t>ケイサン</t>
    </rPh>
    <rPh sb="27" eb="29">
      <t>ウチワケ</t>
    </rPh>
    <rPh sb="29" eb="30">
      <t>ヒョウ</t>
    </rPh>
    <rPh sb="31" eb="33">
      <t>ハイフ</t>
    </rPh>
    <rPh sb="33" eb="34">
      <t>マエ</t>
    </rPh>
    <rPh sb="36" eb="38">
      <t>ヤクイン</t>
    </rPh>
    <rPh sb="38" eb="40">
      <t>ホウシュウ</t>
    </rPh>
    <rPh sb="41" eb="43">
      <t>キュウリョウ</t>
    </rPh>
    <rPh sb="43" eb="45">
      <t>テアテ</t>
    </rPh>
    <rPh sb="45" eb="47">
      <t>イガイ</t>
    </rPh>
    <rPh sb="48" eb="50">
      <t>ケイヒ</t>
    </rPh>
    <rPh sb="51" eb="54">
      <t>ブッケンヒ</t>
    </rPh>
    <rPh sb="56" eb="58">
      <t>カンジョウ</t>
    </rPh>
    <rPh sb="58" eb="60">
      <t>カモク</t>
    </rPh>
    <rPh sb="61" eb="63">
      <t>ネンカン</t>
    </rPh>
    <rPh sb="63" eb="65">
      <t>キンガク</t>
    </rPh>
    <rPh sb="68" eb="70">
      <t>ハイフ</t>
    </rPh>
    <rPh sb="70" eb="72">
      <t>キジュン</t>
    </rPh>
    <rPh sb="73" eb="74">
      <t>アオ</t>
    </rPh>
    <rPh sb="74" eb="75">
      <t>イロ</t>
    </rPh>
    <rPh sb="79" eb="81">
      <t>テンキ</t>
    </rPh>
    <phoneticPr fontId="2"/>
  </si>
  <si>
    <t>　給料手当</t>
    <rPh sb="1" eb="3">
      <t>キュウリョウ</t>
    </rPh>
    <rPh sb="3" eb="5">
      <t>テアテ</t>
    </rPh>
    <phoneticPr fontId="2"/>
  </si>
  <si>
    <t>　旅費交通費</t>
    <rPh sb="1" eb="3">
      <t>リョヒ</t>
    </rPh>
    <rPh sb="3" eb="6">
      <t>コウツウヒ</t>
    </rPh>
    <phoneticPr fontId="2"/>
  </si>
  <si>
    <t>　雑費</t>
    <rPh sb="1" eb="3">
      <t>ザッピ</t>
    </rPh>
    <phoneticPr fontId="2"/>
  </si>
  <si>
    <t>※様式・文言は一部簡略化しています。</t>
    <rPh sb="1" eb="3">
      <t>ヨウシキ</t>
    </rPh>
    <rPh sb="4" eb="6">
      <t>モンゴン</t>
    </rPh>
    <rPh sb="7" eb="9">
      <t>イチブ</t>
    </rPh>
    <rPh sb="9" eb="12">
      <t>カンリャクカ</t>
    </rPh>
    <phoneticPr fontId="2"/>
  </si>
  <si>
    <t>（役員等の報酬及び給料手当てについて、配賦基準を明記の上、記入してください。）</t>
    <rPh sb="1" eb="3">
      <t>ヤクイン</t>
    </rPh>
    <rPh sb="3" eb="4">
      <t>トウ</t>
    </rPh>
    <rPh sb="5" eb="7">
      <t>ホウシュウ</t>
    </rPh>
    <rPh sb="7" eb="8">
      <t>オヨ</t>
    </rPh>
    <rPh sb="9" eb="11">
      <t>キュウリョウ</t>
    </rPh>
    <rPh sb="11" eb="13">
      <t>テアテ</t>
    </rPh>
    <rPh sb="29" eb="31">
      <t>キニュウ</t>
    </rPh>
    <phoneticPr fontId="2"/>
  </si>
  <si>
    <t>（注）表上段の「配賦の根拠数値」欄は金額または割合のいずれかを入力します。</t>
    <rPh sb="1" eb="2">
      <t>チュウ</t>
    </rPh>
    <rPh sb="3" eb="4">
      <t>ヒョウ</t>
    </rPh>
    <rPh sb="4" eb="6">
      <t>ジョウダン</t>
    </rPh>
    <rPh sb="8" eb="10">
      <t>ハイフ</t>
    </rPh>
    <rPh sb="11" eb="13">
      <t>コンキョ</t>
    </rPh>
    <rPh sb="13" eb="15">
      <t>スウチ</t>
    </rPh>
    <rPh sb="16" eb="17">
      <t>ラン</t>
    </rPh>
    <rPh sb="18" eb="20">
      <t>キンガク</t>
    </rPh>
    <rPh sb="23" eb="25">
      <t>ワリアイ</t>
    </rPh>
    <rPh sb="31" eb="33">
      <t>ニュウリョク</t>
    </rPh>
    <phoneticPr fontId="2"/>
  </si>
  <si>
    <t>（各費用額に共通して発生する関連費用等について、配賦基準を明記の上、記入してください。）</t>
    <rPh sb="35" eb="36">
      <t>ニュウ</t>
    </rPh>
    <phoneticPr fontId="2"/>
  </si>
  <si>
    <t>青少年育成事業</t>
    <rPh sb="0" eb="3">
      <t>セイショウネン</t>
    </rPh>
    <rPh sb="3" eb="5">
      <t>イクセイ</t>
    </rPh>
    <rPh sb="5" eb="7">
      <t>ジギョウ</t>
    </rPh>
    <phoneticPr fontId="2"/>
  </si>
  <si>
    <t>まちづくり事業</t>
    <rPh sb="5" eb="7">
      <t>ジギョウ</t>
    </rPh>
    <phoneticPr fontId="2"/>
  </si>
  <si>
    <t>環境事業</t>
    <rPh sb="0" eb="2">
      <t>カンキョウ</t>
    </rPh>
    <rPh sb="2" eb="4">
      <t>ジギョウ</t>
    </rPh>
    <phoneticPr fontId="2"/>
  </si>
  <si>
    <t>事務局</t>
    <rPh sb="0" eb="3">
      <t>ジムキョク</t>
    </rPh>
    <phoneticPr fontId="2"/>
  </si>
  <si>
    <t>正会員会費収入</t>
    <rPh sb="0" eb="3">
      <t>セイカイイン</t>
    </rPh>
    <rPh sb="3" eb="5">
      <t>カイヒ</t>
    </rPh>
    <rPh sb="5" eb="7">
      <t>シュウニュウ</t>
    </rPh>
    <phoneticPr fontId="2"/>
  </si>
  <si>
    <t>新入会員会費収入</t>
    <rPh sb="0" eb="2">
      <t>シンニュウ</t>
    </rPh>
    <rPh sb="2" eb="4">
      <t>カイイン</t>
    </rPh>
    <rPh sb="4" eb="6">
      <t>カイヒ</t>
    </rPh>
    <rPh sb="6" eb="8">
      <t>シュウニュウ</t>
    </rPh>
    <phoneticPr fontId="2"/>
  </si>
  <si>
    <t>給料手当の額</t>
    <rPh sb="0" eb="2">
      <t>キュウリョウ</t>
    </rPh>
    <rPh sb="2" eb="4">
      <t>テアテ</t>
    </rPh>
    <phoneticPr fontId="2"/>
  </si>
  <si>
    <t>職員の氏名</t>
    <rPh sb="0" eb="2">
      <t>ショクイン</t>
    </rPh>
    <rPh sb="3" eb="5">
      <t>シメイ</t>
    </rPh>
    <phoneticPr fontId="2"/>
  </si>
  <si>
    <t>役員等の氏名</t>
    <rPh sb="0" eb="2">
      <t>ヤクイン</t>
    </rPh>
    <rPh sb="2" eb="3">
      <t>トウ</t>
    </rPh>
    <rPh sb="4" eb="5">
      <t>シ</t>
    </rPh>
    <rPh sb="5" eb="6">
      <t>メイ</t>
    </rPh>
    <phoneticPr fontId="2"/>
  </si>
  <si>
    <t>年間金額</t>
    <rPh sb="0" eb="2">
      <t>ネンカン</t>
    </rPh>
    <rPh sb="2" eb="4">
      <t>キンガク</t>
    </rPh>
    <phoneticPr fontId="2"/>
  </si>
  <si>
    <t>(1)経常収益</t>
    <rPh sb="3" eb="5">
      <t>ケイジョウ</t>
    </rPh>
    <rPh sb="5" eb="7">
      <t>シュウエキ</t>
    </rPh>
    <phoneticPr fontId="2"/>
  </si>
  <si>
    <t>(2)経常費用</t>
    <rPh sb="3" eb="5">
      <t>ケイジョウ</t>
    </rPh>
    <rPh sb="5" eb="7">
      <t>ヒヨウ</t>
    </rPh>
    <phoneticPr fontId="2"/>
  </si>
  <si>
    <t>経常費用計</t>
    <rPh sb="0" eb="2">
      <t>ケイジョウ</t>
    </rPh>
    <rPh sb="2" eb="3">
      <t>ヒ</t>
    </rPh>
    <rPh sb="3" eb="4">
      <t>ヨウ</t>
    </rPh>
    <rPh sb="4" eb="5">
      <t>ケイ</t>
    </rPh>
    <phoneticPr fontId="2"/>
  </si>
  <si>
    <t>直接対応</t>
    <rPh sb="0" eb="2">
      <t>チョクセツ</t>
    </rPh>
    <rPh sb="2" eb="4">
      <t>タイオウ</t>
    </rPh>
    <phoneticPr fontId="2"/>
  </si>
  <si>
    <t>配賦基準</t>
    <phoneticPr fontId="2"/>
  </si>
  <si>
    <t>その他受取利息</t>
    <rPh sb="2" eb="3">
      <t>タ</t>
    </rPh>
    <rPh sb="3" eb="5">
      <t>ウケトリ</t>
    </rPh>
    <rPh sb="5" eb="7">
      <t>リソク</t>
    </rPh>
    <phoneticPr fontId="2"/>
  </si>
  <si>
    <t>（備考）収支（損益計算ベース）予算書の金額をそのまま転記したもの（収益・費用の事業費への配賦は未実施）</t>
    <rPh sb="1" eb="3">
      <t>ビコウ</t>
    </rPh>
    <rPh sb="7" eb="9">
      <t>ソンエキ</t>
    </rPh>
    <rPh sb="9" eb="11">
      <t>ケイサン</t>
    </rPh>
    <rPh sb="19" eb="21">
      <t>キンガク</t>
    </rPh>
    <rPh sb="26" eb="28">
      <t>テンキ</t>
    </rPh>
    <rPh sb="33" eb="35">
      <t>シュウエキ</t>
    </rPh>
    <rPh sb="36" eb="37">
      <t>ヒ</t>
    </rPh>
    <rPh sb="37" eb="38">
      <t>ヨウ</t>
    </rPh>
    <rPh sb="39" eb="42">
      <t>ジギョウヒ</t>
    </rPh>
    <rPh sb="44" eb="46">
      <t>ハイフ</t>
    </rPh>
    <rPh sb="47" eb="48">
      <t>ミ</t>
    </rPh>
    <rPh sb="48" eb="50">
      <t>ジッシ</t>
    </rPh>
    <phoneticPr fontId="2"/>
  </si>
  <si>
    <t>（単位：円）</t>
    <rPh sb="1" eb="3">
      <t>タンイ</t>
    </rPh>
    <rPh sb="4" eb="5">
      <t>エン</t>
    </rPh>
    <phoneticPr fontId="2"/>
  </si>
  <si>
    <t>青色のセルに、役職、役員名、年間報酬額、配賦基準を記載してください。</t>
    <rPh sb="0" eb="2">
      <t>アオイロ</t>
    </rPh>
    <rPh sb="7" eb="9">
      <t>ヤクショク</t>
    </rPh>
    <rPh sb="10" eb="12">
      <t>ヤクイン</t>
    </rPh>
    <rPh sb="12" eb="13">
      <t>メイ</t>
    </rPh>
    <rPh sb="14" eb="16">
      <t>ネンカン</t>
    </rPh>
    <rPh sb="16" eb="18">
      <t>ホウシュウ</t>
    </rPh>
    <rPh sb="18" eb="19">
      <t>ガク</t>
    </rPh>
    <rPh sb="20" eb="22">
      <t>ハイフ</t>
    </rPh>
    <rPh sb="22" eb="24">
      <t>キジュン</t>
    </rPh>
    <rPh sb="25" eb="27">
      <t>キサイ</t>
    </rPh>
    <phoneticPr fontId="2"/>
  </si>
  <si>
    <t>別表Ｅ(2)-1 各事業に関連する費用額(役員等の報酬・給料手当)の配賦計算</t>
    <phoneticPr fontId="2"/>
  </si>
  <si>
    <t>合計
（チェック用）</t>
    <rPh sb="0" eb="1">
      <t>ゴウ</t>
    </rPh>
    <rPh sb="1" eb="2">
      <t>ケイ</t>
    </rPh>
    <rPh sb="8" eb="9">
      <t>ヨウ</t>
    </rPh>
    <phoneticPr fontId="2"/>
  </si>
  <si>
    <t>収支（損益計算ベース）予算書では、役員報酬は不動産賃貸業と管理費に費用配賦してありますが、これは法人の経験・過去の習慣等で配賦されているものとしました。従って、以下の表のごとく、各役員の従事割合で再配賦しました。</t>
    <rPh sb="0" eb="2">
      <t>シュウシ</t>
    </rPh>
    <rPh sb="3" eb="5">
      <t>ソンエキ</t>
    </rPh>
    <rPh sb="5" eb="7">
      <t>ケイサン</t>
    </rPh>
    <rPh sb="11" eb="14">
      <t>ヨサンショ</t>
    </rPh>
    <rPh sb="17" eb="19">
      <t>ヤクイン</t>
    </rPh>
    <rPh sb="19" eb="21">
      <t>ホウシュウ</t>
    </rPh>
    <rPh sb="22" eb="25">
      <t>フドウサン</t>
    </rPh>
    <rPh sb="25" eb="27">
      <t>チンタイ</t>
    </rPh>
    <rPh sb="27" eb="28">
      <t>ギョウ</t>
    </rPh>
    <rPh sb="29" eb="32">
      <t>カンリヒ</t>
    </rPh>
    <rPh sb="33" eb="35">
      <t>ヒヨウ</t>
    </rPh>
    <rPh sb="35" eb="37">
      <t>ハイフ</t>
    </rPh>
    <rPh sb="48" eb="50">
      <t>ホウジン</t>
    </rPh>
    <rPh sb="51" eb="53">
      <t>ケイケン</t>
    </rPh>
    <rPh sb="54" eb="56">
      <t>カコ</t>
    </rPh>
    <rPh sb="57" eb="59">
      <t>シュウカン</t>
    </rPh>
    <rPh sb="59" eb="60">
      <t>トウ</t>
    </rPh>
    <rPh sb="61" eb="63">
      <t>ハイフ</t>
    </rPh>
    <rPh sb="76" eb="77">
      <t>シタガ</t>
    </rPh>
    <rPh sb="80" eb="82">
      <t>イカ</t>
    </rPh>
    <rPh sb="83" eb="84">
      <t>ヒョウ</t>
    </rPh>
    <rPh sb="89" eb="90">
      <t>カク</t>
    </rPh>
    <rPh sb="90" eb="92">
      <t>ヤクイン</t>
    </rPh>
    <rPh sb="93" eb="95">
      <t>ジュウジ</t>
    </rPh>
    <rPh sb="95" eb="97">
      <t>ワリアイ</t>
    </rPh>
    <rPh sb="98" eb="99">
      <t>サイ</t>
    </rPh>
    <rPh sb="99" eb="101">
      <t>ハイフ</t>
    </rPh>
    <phoneticPr fontId="2"/>
  </si>
  <si>
    <t>青色のセルに、職員の氏名、年間の給料手当額、配賦基準を記載してください。</t>
    <rPh sb="0" eb="2">
      <t>アオイロ</t>
    </rPh>
    <rPh sb="7" eb="9">
      <t>ショクイン</t>
    </rPh>
    <rPh sb="10" eb="12">
      <t>シメイ</t>
    </rPh>
    <rPh sb="13" eb="15">
      <t>ネンカン</t>
    </rPh>
    <rPh sb="16" eb="18">
      <t>キュウリョウ</t>
    </rPh>
    <rPh sb="18" eb="20">
      <t>テア</t>
    </rPh>
    <rPh sb="20" eb="21">
      <t>ガク</t>
    </rPh>
    <rPh sb="22" eb="24">
      <t>ハイフ</t>
    </rPh>
    <rPh sb="24" eb="26">
      <t>キジュン</t>
    </rPh>
    <rPh sb="27" eb="29">
      <t>キサイ</t>
    </rPh>
    <phoneticPr fontId="2"/>
  </si>
  <si>
    <t>従事割合表より、職員の個人別従事割合の数値を転記してください。</t>
    <rPh sb="8" eb="10">
      <t>ショクイン</t>
    </rPh>
    <rPh sb="11" eb="13">
      <t>コジン</t>
    </rPh>
    <rPh sb="13" eb="14">
      <t>ベツ</t>
    </rPh>
    <rPh sb="14" eb="16">
      <t>ジュウジ</t>
    </rPh>
    <rPh sb="16" eb="18">
      <t>ワリアイ</t>
    </rPh>
    <rPh sb="19" eb="21">
      <t>スウチ</t>
    </rPh>
    <rPh sb="22" eb="24">
      <t>テンキ</t>
    </rPh>
    <phoneticPr fontId="2"/>
  </si>
  <si>
    <t>別表Ｅ(2)-1 各事業に関連する費用額(職員の給料手当)の配賦計算</t>
    <phoneticPr fontId="2"/>
  </si>
  <si>
    <t>配賦基準</t>
    <phoneticPr fontId="2"/>
  </si>
  <si>
    <t>別表Ｅ(2)-2 各事業に関連する費用額（役員報酬・職員の給料手当以外の経費）の配賦計算</t>
    <rPh sb="23" eb="25">
      <t>ホウシュウ</t>
    </rPh>
    <phoneticPr fontId="2"/>
  </si>
  <si>
    <t>調整欄</t>
    <rPh sb="0" eb="2">
      <t>チョウセイ</t>
    </rPh>
    <rPh sb="2" eb="3">
      <t>ラン</t>
    </rPh>
    <phoneticPr fontId="2"/>
  </si>
  <si>
    <t>４．白色のセルは関数式が組み込まれていますので自動計算されます。配賦後の金額は小数点以下が四捨五入されますが、「合計」が「年間金額」と一致しない場合には、調整欄を使用し、その差額は申請書に転記する際にいずれかの事業に含めて微調整をしてください。</t>
    <rPh sb="2" eb="4">
      <t>シロイロ</t>
    </rPh>
    <rPh sb="8" eb="10">
      <t>カンスウ</t>
    </rPh>
    <rPh sb="10" eb="11">
      <t>シキ</t>
    </rPh>
    <rPh sb="12" eb="13">
      <t>ク</t>
    </rPh>
    <rPh sb="14" eb="15">
      <t>コ</t>
    </rPh>
    <rPh sb="23" eb="25">
      <t>ジドウ</t>
    </rPh>
    <rPh sb="25" eb="27">
      <t>ケイサン</t>
    </rPh>
    <rPh sb="32" eb="34">
      <t>ハイフ</t>
    </rPh>
    <rPh sb="34" eb="35">
      <t>ゴ</t>
    </rPh>
    <rPh sb="36" eb="38">
      <t>キンガク</t>
    </rPh>
    <rPh sb="39" eb="42">
      <t>ショウスウテン</t>
    </rPh>
    <rPh sb="42" eb="44">
      <t>イカ</t>
    </rPh>
    <rPh sb="45" eb="49">
      <t>シシャゴニュウ</t>
    </rPh>
    <rPh sb="56" eb="58">
      <t>ゴウケイ</t>
    </rPh>
    <rPh sb="61" eb="63">
      <t>ネンカン</t>
    </rPh>
    <rPh sb="63" eb="65">
      <t>キンガク</t>
    </rPh>
    <rPh sb="67" eb="69">
      <t>イッチ</t>
    </rPh>
    <rPh sb="72" eb="74">
      <t>バアイ</t>
    </rPh>
    <rPh sb="77" eb="79">
      <t>チョウセイ</t>
    </rPh>
    <rPh sb="79" eb="80">
      <t>ラン</t>
    </rPh>
    <rPh sb="81" eb="83">
      <t>シヨウ</t>
    </rPh>
    <rPh sb="87" eb="89">
      <t>サガク</t>
    </rPh>
    <rPh sb="90" eb="92">
      <t>シンセイ</t>
    </rPh>
    <rPh sb="92" eb="93">
      <t>ショ</t>
    </rPh>
    <rPh sb="94" eb="96">
      <t>テンキ</t>
    </rPh>
    <rPh sb="98" eb="99">
      <t>サイ</t>
    </rPh>
    <rPh sb="105" eb="107">
      <t>ジギョウ</t>
    </rPh>
    <rPh sb="108" eb="109">
      <t>フク</t>
    </rPh>
    <rPh sb="111" eb="114">
      <t>ビチョウセイ</t>
    </rPh>
    <phoneticPr fontId="2"/>
  </si>
  <si>
    <t>継1</t>
    <rPh sb="0" eb="1">
      <t>ツギ</t>
    </rPh>
    <phoneticPr fontId="2"/>
  </si>
  <si>
    <t>継2</t>
    <rPh sb="0" eb="1">
      <t>ツギ</t>
    </rPh>
    <phoneticPr fontId="2"/>
  </si>
  <si>
    <t>継3</t>
    <rPh sb="0" eb="1">
      <t>ツギ</t>
    </rPh>
    <phoneticPr fontId="2"/>
  </si>
  <si>
    <t>継4</t>
    <rPh sb="0" eb="1">
      <t>ツギ</t>
    </rPh>
    <phoneticPr fontId="2"/>
  </si>
  <si>
    <t>○役員等の報酬</t>
    <rPh sb="1" eb="3">
      <t>ヤクイン</t>
    </rPh>
    <rPh sb="3" eb="4">
      <t>トウ</t>
    </rPh>
    <rPh sb="5" eb="7">
      <t>ホウシュウ</t>
    </rPh>
    <phoneticPr fontId="2"/>
  </si>
  <si>
    <t>給料手当の額</t>
    <rPh sb="0" eb="2">
      <t>キュウリョウ</t>
    </rPh>
    <rPh sb="2" eb="4">
      <t>テア</t>
    </rPh>
    <rPh sb="5" eb="6">
      <t>ガク</t>
    </rPh>
    <phoneticPr fontId="2"/>
  </si>
  <si>
    <t>従事割合</t>
    <rPh sb="0" eb="2">
      <t>ジュウジ</t>
    </rPh>
    <rPh sb="2" eb="4">
      <t>ワリアイ</t>
    </rPh>
    <phoneticPr fontId="2"/>
  </si>
  <si>
    <t>【①各事業に関連する費用額の配賦計算表（役員等の報酬・給料手当）】</t>
    <rPh sb="20" eb="22">
      <t>ヤクイン</t>
    </rPh>
    <rPh sb="22" eb="23">
      <t>トウ</t>
    </rPh>
    <rPh sb="24" eb="26">
      <t>ホウシュウ</t>
    </rPh>
    <rPh sb="27" eb="29">
      <t>キュウリョウ</t>
    </rPh>
    <rPh sb="29" eb="31">
      <t>テアテ</t>
    </rPh>
    <phoneticPr fontId="2"/>
  </si>
  <si>
    <t>別表E（2）-1 各事業に関連する費用額の配賦計算表</t>
    <rPh sb="0" eb="1">
      <t>ベツ</t>
    </rPh>
    <rPh sb="1" eb="2">
      <t>ヒョウ</t>
    </rPh>
    <rPh sb="9" eb="10">
      <t>カク</t>
    </rPh>
    <rPh sb="10" eb="12">
      <t>ジギョウ</t>
    </rPh>
    <rPh sb="13" eb="15">
      <t>カンレン</t>
    </rPh>
    <rPh sb="17" eb="19">
      <t>ヒヨウ</t>
    </rPh>
    <rPh sb="19" eb="20">
      <t>ガク</t>
    </rPh>
    <rPh sb="21" eb="23">
      <t>ハイフ</t>
    </rPh>
    <rPh sb="23" eb="25">
      <t>ケイサン</t>
    </rPh>
    <rPh sb="25" eb="26">
      <t>ヒョウ</t>
    </rPh>
    <phoneticPr fontId="2"/>
  </si>
  <si>
    <t>別表E（2）-2 各事業に関連する費用額の配賦計算表</t>
    <rPh sb="0" eb="1">
      <t>ベツ</t>
    </rPh>
    <rPh sb="1" eb="2">
      <t>ヒョウ</t>
    </rPh>
    <rPh sb="9" eb="10">
      <t>カク</t>
    </rPh>
    <rPh sb="10" eb="12">
      <t>ジギョウ</t>
    </rPh>
    <rPh sb="13" eb="15">
      <t>カンレン</t>
    </rPh>
    <rPh sb="17" eb="19">
      <t>ヒヨウ</t>
    </rPh>
    <rPh sb="19" eb="20">
      <t>ガク</t>
    </rPh>
    <rPh sb="21" eb="23">
      <t>ハイフ</t>
    </rPh>
    <rPh sb="23" eb="25">
      <t>ケイサン</t>
    </rPh>
    <rPh sb="25" eb="26">
      <t>ヒョウ</t>
    </rPh>
    <phoneticPr fontId="2"/>
  </si>
  <si>
    <t>合計</t>
    <rPh sb="0" eb="2">
      <t>ゴウケイ</t>
    </rPh>
    <phoneticPr fontId="2"/>
  </si>
  <si>
    <t>その他収益</t>
    <rPh sb="2" eb="3">
      <t>タ</t>
    </rPh>
    <rPh sb="3" eb="5">
      <t>シュウエキ</t>
    </rPh>
    <phoneticPr fontId="2"/>
  </si>
  <si>
    <t>経常収益計</t>
    <phoneticPr fontId="2"/>
  </si>
  <si>
    <t>右記は事業名　　　　　　　　　　　　　下記は役員・職員名</t>
    <rPh sb="0" eb="2">
      <t>ウキ</t>
    </rPh>
    <rPh sb="3" eb="5">
      <t>ジギョウ</t>
    </rPh>
    <rPh sb="5" eb="6">
      <t>メイ</t>
    </rPh>
    <rPh sb="19" eb="21">
      <t>カキ</t>
    </rPh>
    <rPh sb="22" eb="24">
      <t>ヤクイン</t>
    </rPh>
    <rPh sb="25" eb="27">
      <t>ショクイン</t>
    </rPh>
    <rPh sb="27" eb="28">
      <t>メイ</t>
    </rPh>
    <phoneticPr fontId="2"/>
  </si>
  <si>
    <t>（注1）</t>
    <rPh sb="1" eb="2">
      <t>チュウ</t>
    </rPh>
    <phoneticPr fontId="2"/>
  </si>
  <si>
    <t>個人従事割合</t>
    <rPh sb="0" eb="2">
      <t>コジン</t>
    </rPh>
    <rPh sb="2" eb="4">
      <t>ジュウジ</t>
    </rPh>
    <rPh sb="4" eb="6">
      <t>ワリアイ</t>
    </rPh>
    <phoneticPr fontId="2"/>
  </si>
  <si>
    <t>(注)役員等の報酬については、常勤、非常勤を問わず、個別に個人ごとに全て記載します。ただし、無報酬の役員等については、「役員等の氏名」の欄に、一括して、「その他の理事、監事、評議員は全て無報酬」と記載すれば済みます。</t>
    <rPh sb="1" eb="2">
      <t>チュウ</t>
    </rPh>
    <phoneticPr fontId="2"/>
  </si>
  <si>
    <t>役職</t>
    <phoneticPr fontId="2"/>
  </si>
  <si>
    <t>役員名</t>
    <phoneticPr fontId="2"/>
  </si>
  <si>
    <t>報酬の額</t>
    <phoneticPr fontId="2"/>
  </si>
  <si>
    <t>配賦基準</t>
    <phoneticPr fontId="2"/>
  </si>
  <si>
    <t>役員報酬　計</t>
    <rPh sb="0" eb="2">
      <t>ヤクイン</t>
    </rPh>
    <rPh sb="2" eb="4">
      <t>ホウシュウ</t>
    </rPh>
    <rPh sb="5" eb="6">
      <t>ケイ</t>
    </rPh>
    <phoneticPr fontId="2"/>
  </si>
  <si>
    <t>○使用人を兼務する理事の給料手当</t>
    <rPh sb="1" eb="3">
      <t>シヨウ</t>
    </rPh>
    <rPh sb="3" eb="4">
      <t>ニン</t>
    </rPh>
    <rPh sb="5" eb="7">
      <t>ケンム</t>
    </rPh>
    <rPh sb="9" eb="11">
      <t>リジ</t>
    </rPh>
    <rPh sb="12" eb="14">
      <t>キュウリョウ</t>
    </rPh>
    <rPh sb="14" eb="16">
      <t>テアテ</t>
    </rPh>
    <phoneticPr fontId="2"/>
  </si>
  <si>
    <t>給料手当の額</t>
    <rPh sb="0" eb="2">
      <t>キュウリョウ</t>
    </rPh>
    <rPh sb="2" eb="4">
      <t>テアテ</t>
    </rPh>
    <rPh sb="5" eb="6">
      <t>ガク</t>
    </rPh>
    <phoneticPr fontId="2"/>
  </si>
  <si>
    <t>合　　　計</t>
    <rPh sb="0" eb="1">
      <t>ゴウ</t>
    </rPh>
    <rPh sb="4" eb="5">
      <t>ケイ</t>
    </rPh>
    <phoneticPr fontId="2"/>
  </si>
  <si>
    <t>○使用人を兼務する理事以外の給料手当</t>
    <rPh sb="1" eb="3">
      <t>シヨウ</t>
    </rPh>
    <rPh sb="3" eb="4">
      <t>ニン</t>
    </rPh>
    <rPh sb="5" eb="7">
      <t>ケンム</t>
    </rPh>
    <rPh sb="9" eb="11">
      <t>リジ</t>
    </rPh>
    <rPh sb="11" eb="13">
      <t>イガイ</t>
    </rPh>
    <rPh sb="14" eb="16">
      <t>キュウリョウ</t>
    </rPh>
    <rPh sb="16" eb="18">
      <t>テアテ</t>
    </rPh>
    <phoneticPr fontId="2"/>
  </si>
  <si>
    <t>○給料手当計</t>
    <rPh sb="1" eb="3">
      <t>キュウリョウ</t>
    </rPh>
    <rPh sb="3" eb="5">
      <t>テアテ</t>
    </rPh>
    <rPh sb="5" eb="6">
      <t>ケイ</t>
    </rPh>
    <phoneticPr fontId="2"/>
  </si>
  <si>
    <t>給料手当計</t>
    <rPh sb="0" eb="2">
      <t>キュウリョウ</t>
    </rPh>
    <rPh sb="2" eb="4">
      <t>テアテ</t>
    </rPh>
    <rPh sb="4" eb="5">
      <t>ケイ</t>
    </rPh>
    <phoneticPr fontId="2"/>
  </si>
  <si>
    <t>○平均従事割合</t>
    <rPh sb="1" eb="3">
      <t>ヘイキン</t>
    </rPh>
    <rPh sb="3" eb="5">
      <t>ジュウジ</t>
    </rPh>
    <rPh sb="5" eb="7">
      <t>ワリアイ</t>
    </rPh>
    <phoneticPr fontId="2"/>
  </si>
  <si>
    <t>１．従事割合表</t>
    <rPh sb="2" eb="4">
      <t>ジュウジ</t>
    </rPh>
    <rPh sb="4" eb="6">
      <t>ワリアイ</t>
    </rPh>
    <rPh sb="6" eb="7">
      <t>ヒョウ</t>
    </rPh>
    <phoneticPr fontId="2"/>
  </si>
  <si>
    <t>予備費</t>
    <rPh sb="0" eb="3">
      <t>ヨビヒ</t>
    </rPh>
    <phoneticPr fontId="2"/>
  </si>
  <si>
    <t>・</t>
    <phoneticPr fontId="2"/>
  </si>
  <si>
    <t>勘定科目（中科目）</t>
    <rPh sb="0" eb="2">
      <t>カンジョウ</t>
    </rPh>
    <rPh sb="2" eb="4">
      <t>カモク</t>
    </rPh>
    <rPh sb="5" eb="6">
      <t>チュウ</t>
    </rPh>
    <rPh sb="6" eb="8">
      <t>カモク</t>
    </rPh>
    <phoneticPr fontId="2"/>
  </si>
  <si>
    <t>法人コード</t>
    <rPh sb="0" eb="2">
      <t>ホウジン</t>
    </rPh>
    <phoneticPr fontId="2"/>
  </si>
  <si>
    <t>法人名</t>
    <rPh sb="0" eb="2">
      <t>ホウジン</t>
    </rPh>
    <rPh sb="2" eb="3">
      <t>メイ</t>
    </rPh>
    <phoneticPr fontId="2"/>
  </si>
  <si>
    <t>法人会計</t>
    <rPh sb="0" eb="2">
      <t>ホウジン</t>
    </rPh>
    <rPh sb="2" eb="4">
      <t>カイケイ</t>
    </rPh>
    <phoneticPr fontId="2"/>
  </si>
  <si>
    <t>共通</t>
    <rPh sb="0" eb="2">
      <t>キョウツウ</t>
    </rPh>
    <phoneticPr fontId="2"/>
  </si>
  <si>
    <t>小計</t>
    <rPh sb="0" eb="2">
      <t>ショウケイ</t>
    </rPh>
    <phoneticPr fontId="2"/>
  </si>
  <si>
    <t>旅費交通費</t>
    <rPh sb="0" eb="2">
      <t>リョヒ</t>
    </rPh>
    <rPh sb="2" eb="5">
      <t>コウツウヒ</t>
    </rPh>
    <phoneticPr fontId="2"/>
  </si>
  <si>
    <t>雑費</t>
    <rPh sb="0" eb="2">
      <t>ザッピ</t>
    </rPh>
    <phoneticPr fontId="2"/>
  </si>
  <si>
    <t>当期経常増減額</t>
    <rPh sb="0" eb="2">
      <t>トウキ</t>
    </rPh>
    <rPh sb="2" eb="4">
      <t>ケイジョウ</t>
    </rPh>
    <rPh sb="4" eb="6">
      <t>ゾウゲン</t>
    </rPh>
    <rPh sb="6" eb="7">
      <t>ガク</t>
    </rPh>
    <phoneticPr fontId="2"/>
  </si>
  <si>
    <t>番号</t>
    <rPh sb="0" eb="2">
      <t>バンゴウ</t>
    </rPh>
    <phoneticPr fontId="2"/>
  </si>
  <si>
    <t>役職</t>
    <rPh sb="0" eb="2">
      <t>ヤクショク</t>
    </rPh>
    <phoneticPr fontId="2"/>
  </si>
  <si>
    <t>報酬の額</t>
    <rPh sb="0" eb="2">
      <t>ホウシュウ</t>
    </rPh>
    <rPh sb="3" eb="4">
      <t>ガク</t>
    </rPh>
    <phoneticPr fontId="2"/>
  </si>
  <si>
    <t>配賦基準</t>
    <rPh sb="0" eb="2">
      <t>ハイフ</t>
    </rPh>
    <rPh sb="2" eb="4">
      <t>キジュン</t>
    </rPh>
    <phoneticPr fontId="2"/>
  </si>
  <si>
    <t>他1</t>
    <rPh sb="0" eb="1">
      <t>タ</t>
    </rPh>
    <phoneticPr fontId="2"/>
  </si>
  <si>
    <t>合計</t>
    <rPh sb="0" eb="1">
      <t>ゴウ</t>
    </rPh>
    <rPh sb="1" eb="2">
      <t>ケイ</t>
    </rPh>
    <phoneticPr fontId="2"/>
  </si>
  <si>
    <t>（上段：配賦の根拠数値、中段：配賦割合、下段：配賦額）（単位：円）</t>
    <rPh sb="7" eb="9">
      <t>コンキョ</t>
    </rPh>
    <rPh sb="9" eb="11">
      <t>スウチ</t>
    </rPh>
    <rPh sb="12" eb="14">
      <t>チュウダン</t>
    </rPh>
    <rPh sb="15" eb="17">
      <t>ハイフ</t>
    </rPh>
    <rPh sb="17" eb="19">
      <t>ワリアイ</t>
    </rPh>
    <rPh sb="20" eb="22">
      <t>カダン</t>
    </rPh>
    <phoneticPr fontId="2"/>
  </si>
  <si>
    <t>科目名</t>
    <rPh sb="0" eb="3">
      <t>カモクメイ</t>
    </rPh>
    <phoneticPr fontId="2"/>
  </si>
  <si>
    <t>各事業に関連する費用</t>
    <rPh sb="0" eb="3">
      <t>カクジギョウ</t>
    </rPh>
    <rPh sb="4" eb="6">
      <t>カンレン</t>
    </rPh>
    <rPh sb="8" eb="10">
      <t>ヒヨウ</t>
    </rPh>
    <phoneticPr fontId="2"/>
  </si>
  <si>
    <t>費用の名称</t>
    <rPh sb="0" eb="2">
      <t>ヒヨウ</t>
    </rPh>
    <rPh sb="3" eb="5">
      <t>メイショウ</t>
    </rPh>
    <phoneticPr fontId="2"/>
  </si>
  <si>
    <t>費用の額</t>
    <rPh sb="0" eb="2">
      <t>ヒヨウ</t>
    </rPh>
    <rPh sb="3" eb="4">
      <t>ガク</t>
    </rPh>
    <phoneticPr fontId="2"/>
  </si>
  <si>
    <t>他2</t>
    <rPh sb="0" eb="1">
      <t>タ</t>
    </rPh>
    <phoneticPr fontId="2"/>
  </si>
  <si>
    <t>ページ　合　計</t>
    <rPh sb="4" eb="5">
      <t>ゴウ</t>
    </rPh>
    <rPh sb="6" eb="7">
      <t>ケイ</t>
    </rPh>
    <phoneticPr fontId="2"/>
  </si>
  <si>
    <t>実施事業等会計</t>
    <rPh sb="0" eb="2">
      <t>ジッシ</t>
    </rPh>
    <rPh sb="2" eb="4">
      <t>ジギョウ</t>
    </rPh>
    <rPh sb="4" eb="5">
      <t>トウ</t>
    </rPh>
    <rPh sb="5" eb="7">
      <t>カイケイ</t>
    </rPh>
    <phoneticPr fontId="2"/>
  </si>
  <si>
    <t>その他会計</t>
    <rPh sb="2" eb="3">
      <t>タ</t>
    </rPh>
    <rPh sb="3" eb="5">
      <t>カイケイ</t>
    </rPh>
    <phoneticPr fontId="2"/>
  </si>
  <si>
    <t>○個人従事割合</t>
    <rPh sb="1" eb="3">
      <t>コジン</t>
    </rPh>
    <rPh sb="3" eb="5">
      <t>ジュウジ</t>
    </rPh>
    <rPh sb="5" eb="7">
      <t>ワリアイ</t>
    </rPh>
    <phoneticPr fontId="2"/>
  </si>
  <si>
    <t>理事長</t>
    <rPh sb="0" eb="3">
      <t>リジチョウ</t>
    </rPh>
    <phoneticPr fontId="2"/>
  </si>
  <si>
    <t>専務理事</t>
    <rPh sb="0" eb="2">
      <t>センム</t>
    </rPh>
    <rPh sb="2" eb="4">
      <t>リジ</t>
    </rPh>
    <phoneticPr fontId="2"/>
  </si>
  <si>
    <t>役員従事割合</t>
    <rPh sb="0" eb="2">
      <t>ヤクイン</t>
    </rPh>
    <rPh sb="2" eb="4">
      <t>ジュウジ</t>
    </rPh>
    <rPh sb="4" eb="6">
      <t>ワリアイ</t>
    </rPh>
    <phoneticPr fontId="2"/>
  </si>
  <si>
    <t>通年</t>
    <rPh sb="0" eb="2">
      <t>ツウネン</t>
    </rPh>
    <phoneticPr fontId="2"/>
  </si>
  <si>
    <t>サルビア</t>
    <phoneticPr fontId="2"/>
  </si>
  <si>
    <t>監事</t>
    <rPh sb="0" eb="2">
      <t>カンジ</t>
    </rPh>
    <phoneticPr fontId="2"/>
  </si>
  <si>
    <t>一般社団法人　四日市青年会議所</t>
    <rPh sb="0" eb="2">
      <t>イッパン</t>
    </rPh>
    <phoneticPr fontId="2"/>
  </si>
  <si>
    <t>交付事業</t>
    <rPh sb="0" eb="2">
      <t>コウフ</t>
    </rPh>
    <rPh sb="2" eb="4">
      <t>ジギョウ</t>
    </rPh>
    <phoneticPr fontId="2"/>
  </si>
  <si>
    <t>収支予算明細書</t>
    <rPh sb="0" eb="2">
      <t>シュウシ</t>
    </rPh>
    <rPh sb="2" eb="4">
      <t>ヨサン</t>
    </rPh>
    <rPh sb="4" eb="7">
      <t>メイサイショ</t>
    </rPh>
    <phoneticPr fontId="2"/>
  </si>
  <si>
    <t>期首会員</t>
    <rPh sb="0" eb="2">
      <t>キシュ</t>
    </rPh>
    <rPh sb="2" eb="4">
      <t>カイイン</t>
    </rPh>
    <phoneticPr fontId="2"/>
  </si>
  <si>
    <t>名</t>
    <rPh sb="0" eb="1">
      <t>メイ</t>
    </rPh>
    <phoneticPr fontId="2"/>
  </si>
  <si>
    <t>【事業活動収入】</t>
    <rPh sb="1" eb="3">
      <t>ジギョウ</t>
    </rPh>
    <rPh sb="3" eb="5">
      <t>カツドウ</t>
    </rPh>
    <rPh sb="5" eb="7">
      <t>シュウニュウ</t>
    </rPh>
    <phoneticPr fontId="2"/>
  </si>
  <si>
    <t>科目</t>
    <rPh sb="0" eb="2">
      <t>カモク</t>
    </rPh>
    <phoneticPr fontId="2"/>
  </si>
  <si>
    <t>差異</t>
    <rPh sb="0" eb="2">
      <t>サイ</t>
    </rPh>
    <phoneticPr fontId="2"/>
  </si>
  <si>
    <t>備 考</t>
    <rPh sb="0" eb="1">
      <t>ソナエ</t>
    </rPh>
    <rPh sb="2" eb="3">
      <t>コウ</t>
    </rPh>
    <phoneticPr fontId="2"/>
  </si>
  <si>
    <t>入会金収入</t>
    <rPh sb="0" eb="3">
      <t>ニュウカイキン</t>
    </rPh>
    <rPh sb="3" eb="5">
      <t>シュウニュウ</t>
    </rPh>
    <phoneticPr fontId="2"/>
  </si>
  <si>
    <t>卒業生寄付金収入</t>
    <rPh sb="0" eb="3">
      <t>ソツギョウセイ</t>
    </rPh>
    <rPh sb="3" eb="6">
      <t>キフキン</t>
    </rPh>
    <rPh sb="6" eb="8">
      <t>シュウニュウ</t>
    </rPh>
    <phoneticPr fontId="2"/>
  </si>
  <si>
    <t>サルビア基金収入</t>
    <rPh sb="4" eb="6">
      <t>キキン</t>
    </rPh>
    <rPh sb="6" eb="8">
      <t>シュウニュウ</t>
    </rPh>
    <phoneticPr fontId="2"/>
  </si>
  <si>
    <t>受取利息収入</t>
    <rPh sb="0" eb="2">
      <t>ウケトリ</t>
    </rPh>
    <rPh sb="2" eb="4">
      <t>リソク</t>
    </rPh>
    <rPh sb="4" eb="6">
      <t>シュウニュウ</t>
    </rPh>
    <phoneticPr fontId="2"/>
  </si>
  <si>
    <t>事業活動収入計</t>
    <rPh sb="0" eb="2">
      <t>ジギョウ</t>
    </rPh>
    <rPh sb="2" eb="4">
      <t>カツドウ</t>
    </rPh>
    <rPh sb="4" eb="6">
      <t>シュウニュウ</t>
    </rPh>
    <rPh sb="6" eb="7">
      <t>ケイ</t>
    </rPh>
    <phoneticPr fontId="2"/>
  </si>
  <si>
    <t>【事業費支出明細書】</t>
    <rPh sb="1" eb="4">
      <t>ジギョウヒ</t>
    </rPh>
    <rPh sb="4" eb="6">
      <t>シシュツ</t>
    </rPh>
    <rPh sb="6" eb="9">
      <t>メイサイショ</t>
    </rPh>
    <phoneticPr fontId="2"/>
  </si>
  <si>
    <t>*</t>
    <phoneticPr fontId="2"/>
  </si>
  <si>
    <t>【事務関係費支出明細書】</t>
    <rPh sb="1" eb="3">
      <t>ジム</t>
    </rPh>
    <rPh sb="3" eb="6">
      <t>カンケイヒ</t>
    </rPh>
    <rPh sb="6" eb="8">
      <t>シシュツ</t>
    </rPh>
    <rPh sb="8" eb="11">
      <t>メイサイショ</t>
    </rPh>
    <phoneticPr fontId="2"/>
  </si>
  <si>
    <t>給与手当</t>
    <rPh sb="0" eb="2">
      <t>キュウヨ</t>
    </rPh>
    <rPh sb="2" eb="4">
      <t>テアテ</t>
    </rPh>
    <phoneticPr fontId="2"/>
  </si>
  <si>
    <t>通信・発送費</t>
    <rPh sb="0" eb="2">
      <t>ツウシン</t>
    </rPh>
    <rPh sb="3" eb="5">
      <t>ハッソウ</t>
    </rPh>
    <rPh sb="5" eb="6">
      <t>ヒ</t>
    </rPh>
    <phoneticPr fontId="2"/>
  </si>
  <si>
    <t>事務室賃借料</t>
    <rPh sb="0" eb="2">
      <t>ジム</t>
    </rPh>
    <rPh sb="2" eb="3">
      <t>シツ</t>
    </rPh>
    <rPh sb="3" eb="4">
      <t>チン</t>
    </rPh>
    <rPh sb="4" eb="5">
      <t>シャク</t>
    </rPh>
    <rPh sb="5" eb="6">
      <t>リョウ</t>
    </rPh>
    <phoneticPr fontId="2"/>
  </si>
  <si>
    <t>事務室光熱・水道費</t>
    <rPh sb="0" eb="2">
      <t>ジム</t>
    </rPh>
    <rPh sb="2" eb="3">
      <t>シツ</t>
    </rPh>
    <rPh sb="3" eb="5">
      <t>コウネツ</t>
    </rPh>
    <rPh sb="6" eb="8">
      <t>スイドウ</t>
    </rPh>
    <rPh sb="8" eb="9">
      <t>ヒ</t>
    </rPh>
    <phoneticPr fontId="2"/>
  </si>
  <si>
    <t>事務消耗品費</t>
    <rPh sb="0" eb="2">
      <t>ジム</t>
    </rPh>
    <rPh sb="2" eb="4">
      <t>ショウモウ</t>
    </rPh>
    <rPh sb="4" eb="5">
      <t>ヒン</t>
    </rPh>
    <rPh sb="5" eb="6">
      <t>ヒ</t>
    </rPh>
    <phoneticPr fontId="2"/>
  </si>
  <si>
    <t>基本資料作成費</t>
    <rPh sb="0" eb="2">
      <t>キホン</t>
    </rPh>
    <rPh sb="2" eb="4">
      <t>シリョウ</t>
    </rPh>
    <rPh sb="4" eb="6">
      <t>サクセイ</t>
    </rPh>
    <rPh sb="6" eb="7">
      <t>ヒ</t>
    </rPh>
    <phoneticPr fontId="2"/>
  </si>
  <si>
    <t>インフォメーション関係費</t>
    <rPh sb="9" eb="12">
      <t>カンケイヒ</t>
    </rPh>
    <phoneticPr fontId="2"/>
  </si>
  <si>
    <t>備品費</t>
    <rPh sb="0" eb="2">
      <t>ビヒン</t>
    </rPh>
    <rPh sb="2" eb="3">
      <t>ヒ</t>
    </rPh>
    <phoneticPr fontId="2"/>
  </si>
  <si>
    <t>慶弔費</t>
    <rPh sb="0" eb="2">
      <t>ケイチョウ</t>
    </rPh>
    <rPh sb="2" eb="3">
      <t>ヒ</t>
    </rPh>
    <phoneticPr fontId="2"/>
  </si>
  <si>
    <t>国際渉外費</t>
    <rPh sb="0" eb="2">
      <t>コクサイ</t>
    </rPh>
    <rPh sb="2" eb="4">
      <t>ショウガイ</t>
    </rPh>
    <rPh sb="4" eb="5">
      <t>ヒ</t>
    </rPh>
    <phoneticPr fontId="2"/>
  </si>
  <si>
    <t>【負担金支出明細書】</t>
    <rPh sb="1" eb="4">
      <t>フタンキン</t>
    </rPh>
    <rPh sb="4" eb="6">
      <t>シシュツ</t>
    </rPh>
    <rPh sb="6" eb="9">
      <t>メイサイショ</t>
    </rPh>
    <phoneticPr fontId="2"/>
  </si>
  <si>
    <t>日本JC会費</t>
    <rPh sb="0" eb="2">
      <t>ニッポン</t>
    </rPh>
    <rPh sb="4" eb="6">
      <t>カイヒ</t>
    </rPh>
    <phoneticPr fontId="2"/>
  </si>
  <si>
    <t>日本JC新入会員会費</t>
    <rPh sb="0" eb="2">
      <t>ニッポン</t>
    </rPh>
    <rPh sb="4" eb="6">
      <t>シンニュウ</t>
    </rPh>
    <rPh sb="6" eb="8">
      <t>カイイン</t>
    </rPh>
    <rPh sb="8" eb="10">
      <t>カイヒ</t>
    </rPh>
    <phoneticPr fontId="2"/>
  </si>
  <si>
    <t>名</t>
    <phoneticPr fontId="2"/>
  </si>
  <si>
    <t>JCI会費</t>
    <rPh sb="3" eb="5">
      <t>カイヒ</t>
    </rPh>
    <phoneticPr fontId="2"/>
  </si>
  <si>
    <t>国際協力資金</t>
    <rPh sb="0" eb="2">
      <t>コクサイ</t>
    </rPh>
    <rPh sb="2" eb="4">
      <t>キョウリョクヒ</t>
    </rPh>
    <rPh sb="4" eb="6">
      <t>シキン</t>
    </rPh>
    <phoneticPr fontId="2"/>
  </si>
  <si>
    <t>東海地区協議会会費</t>
    <rPh sb="0" eb="2">
      <t>トウカイ</t>
    </rPh>
    <rPh sb="2" eb="4">
      <t>チク</t>
    </rPh>
    <rPh sb="4" eb="7">
      <t>キョウギカイ</t>
    </rPh>
    <rPh sb="7" eb="8">
      <t>カイ</t>
    </rPh>
    <rPh sb="8" eb="9">
      <t>ヒ</t>
    </rPh>
    <phoneticPr fontId="2"/>
  </si>
  <si>
    <t>三重ブロック協議会会費</t>
    <rPh sb="0" eb="1">
      <t>３</t>
    </rPh>
    <rPh sb="1" eb="2">
      <t>エ</t>
    </rPh>
    <rPh sb="6" eb="9">
      <t>キョウギカイ</t>
    </rPh>
    <rPh sb="9" eb="11">
      <t>カイヒ</t>
    </rPh>
    <phoneticPr fontId="2"/>
  </si>
  <si>
    <t>三重ブロック会員大会負担金</t>
    <rPh sb="0" eb="1">
      <t>３</t>
    </rPh>
    <rPh sb="1" eb="2">
      <t>エ</t>
    </rPh>
    <rPh sb="6" eb="8">
      <t>カイイン</t>
    </rPh>
    <rPh sb="8" eb="10">
      <t>タイカイ</t>
    </rPh>
    <rPh sb="10" eb="13">
      <t>フタンキン</t>
    </rPh>
    <phoneticPr fontId="2"/>
  </si>
  <si>
    <t>商工会議所会費</t>
    <rPh sb="0" eb="2">
      <t>ショウコウ</t>
    </rPh>
    <rPh sb="2" eb="5">
      <t>カイギショ</t>
    </rPh>
    <rPh sb="5" eb="7">
      <t>カイヒ</t>
    </rPh>
    <phoneticPr fontId="2"/>
  </si>
  <si>
    <t>海洋少年団育成費</t>
    <rPh sb="0" eb="2">
      <t>カイヨウ</t>
    </rPh>
    <rPh sb="2" eb="5">
      <t>ショウネンダン</t>
    </rPh>
    <rPh sb="5" eb="7">
      <t>イクセイ</t>
    </rPh>
    <rPh sb="7" eb="8">
      <t>ヒ</t>
    </rPh>
    <phoneticPr fontId="2"/>
  </si>
  <si>
    <t>四日市市青少年育成市民会議会費</t>
    <rPh sb="0" eb="3">
      <t>ヨッカイチ</t>
    </rPh>
    <rPh sb="3" eb="4">
      <t>シ</t>
    </rPh>
    <rPh sb="4" eb="7">
      <t>セイショウネン</t>
    </rPh>
    <rPh sb="7" eb="9">
      <t>イクセイ</t>
    </rPh>
    <rPh sb="9" eb="11">
      <t>シミン</t>
    </rPh>
    <rPh sb="11" eb="13">
      <t>カイギ</t>
    </rPh>
    <rPh sb="13" eb="15">
      <t>カイヒ</t>
    </rPh>
    <phoneticPr fontId="2"/>
  </si>
  <si>
    <t>大四日市まつり協賛金</t>
    <rPh sb="0" eb="1">
      <t>ダイ</t>
    </rPh>
    <rPh sb="1" eb="4">
      <t>ヨッカイチ</t>
    </rPh>
    <rPh sb="7" eb="9">
      <t>キョウサン</t>
    </rPh>
    <rPh sb="9" eb="10">
      <t>キン</t>
    </rPh>
    <phoneticPr fontId="2"/>
  </si>
  <si>
    <t>社会福祉協議会会費</t>
    <rPh sb="0" eb="2">
      <t>シャカイ</t>
    </rPh>
    <rPh sb="2" eb="4">
      <t>フクシ</t>
    </rPh>
    <rPh sb="4" eb="7">
      <t>キョウギカイ</t>
    </rPh>
    <rPh sb="7" eb="9">
      <t>カイヒ</t>
    </rPh>
    <phoneticPr fontId="2"/>
  </si>
  <si>
    <t>【会合費支出明細書】</t>
    <rPh sb="1" eb="3">
      <t>カイゴウ</t>
    </rPh>
    <rPh sb="3" eb="4">
      <t>ヒ</t>
    </rPh>
    <rPh sb="4" eb="6">
      <t>シシュツ</t>
    </rPh>
    <rPh sb="6" eb="9">
      <t>メイサイショ</t>
    </rPh>
    <phoneticPr fontId="2"/>
  </si>
  <si>
    <t>備 考</t>
    <rPh sb="0" eb="3">
      <t>ビコウ</t>
    </rPh>
    <phoneticPr fontId="2"/>
  </si>
  <si>
    <t>【同好会費支出明細書】</t>
    <rPh sb="1" eb="4">
      <t>ドウコウカイ</t>
    </rPh>
    <rPh sb="4" eb="5">
      <t>カイヒ</t>
    </rPh>
    <rPh sb="5" eb="7">
      <t>シシュツ</t>
    </rPh>
    <rPh sb="7" eb="10">
      <t>メイサイショ</t>
    </rPh>
    <phoneticPr fontId="2"/>
  </si>
  <si>
    <t>太鼓チーム</t>
    <rPh sb="0" eb="2">
      <t>タイコ</t>
    </rPh>
    <phoneticPr fontId="2"/>
  </si>
  <si>
    <t>野球クラブ</t>
    <rPh sb="0" eb="2">
      <t>ヤキュウ</t>
    </rPh>
    <phoneticPr fontId="2"/>
  </si>
  <si>
    <t>じゃがいもクラブ</t>
    <phoneticPr fontId="2"/>
  </si>
  <si>
    <t>【その他支出明細書】</t>
    <rPh sb="1" eb="4">
      <t>ソノタ</t>
    </rPh>
    <rPh sb="4" eb="6">
      <t>シシュツ</t>
    </rPh>
    <rPh sb="6" eb="9">
      <t>メイサイショ</t>
    </rPh>
    <phoneticPr fontId="2"/>
  </si>
  <si>
    <t>備 考</t>
    <rPh sb="0" eb="1">
      <t>ビ</t>
    </rPh>
    <rPh sb="2" eb="3">
      <t>コウ</t>
    </rPh>
    <phoneticPr fontId="2"/>
  </si>
  <si>
    <t>記載要領　：　下表の水色欄(■部分）を記載してください。また、必要に応じて、行を追加・削除してください。</t>
    <phoneticPr fontId="2"/>
  </si>
  <si>
    <t>（注2）四捨五入した配賦後の金額の合計が、年間金額と数円単位で一致しない場合は、差額を調整欄に計上しています。ここでは、その差額は法人会計に含めて計算します。</t>
    <rPh sb="1" eb="2">
      <t>チュウ</t>
    </rPh>
    <rPh sb="4" eb="8">
      <t>シシャゴニュウ</t>
    </rPh>
    <rPh sb="10" eb="12">
      <t>ハイフ</t>
    </rPh>
    <rPh sb="12" eb="13">
      <t>ゴ</t>
    </rPh>
    <rPh sb="14" eb="16">
      <t>キンガク</t>
    </rPh>
    <rPh sb="17" eb="19">
      <t>ゴウケイ</t>
    </rPh>
    <rPh sb="21" eb="23">
      <t>ネンカン</t>
    </rPh>
    <rPh sb="23" eb="25">
      <t>キンガク</t>
    </rPh>
    <rPh sb="26" eb="28">
      <t>スウエン</t>
    </rPh>
    <rPh sb="28" eb="30">
      <t>タンイ</t>
    </rPh>
    <rPh sb="31" eb="33">
      <t>イッチ</t>
    </rPh>
    <rPh sb="36" eb="38">
      <t>バアイ</t>
    </rPh>
    <rPh sb="40" eb="42">
      <t>サガク</t>
    </rPh>
    <rPh sb="43" eb="45">
      <t>チョウセイ</t>
    </rPh>
    <rPh sb="45" eb="46">
      <t>ラン</t>
    </rPh>
    <rPh sb="47" eb="49">
      <t>ケイジョウ</t>
    </rPh>
    <rPh sb="62" eb="64">
      <t>サガク</t>
    </rPh>
    <rPh sb="65" eb="67">
      <t>ホウジン</t>
    </rPh>
    <rPh sb="67" eb="69">
      <t>カイケイ</t>
    </rPh>
    <rPh sb="70" eb="71">
      <t>フク</t>
    </rPh>
    <rPh sb="73" eb="75">
      <t>ケイサン</t>
    </rPh>
    <phoneticPr fontId="2"/>
  </si>
  <si>
    <t>３．勘定科目ごとに、配賦基準を決定してください。一般社団法人　四日市青年会議所の場合は、以下の配賦基準としましたが、これは仮に配賦基準を定めたもので、この配賦基準にしなければならないものではありません。どの配賦基準を使用するか（あるいは直接対応とするのか）は、各申請法人において意思決定してください。</t>
    <rPh sb="2" eb="4">
      <t>カンジョウ</t>
    </rPh>
    <rPh sb="4" eb="6">
      <t>カモク</t>
    </rPh>
    <rPh sb="10" eb="12">
      <t>ハイフ</t>
    </rPh>
    <rPh sb="12" eb="14">
      <t>キジュン</t>
    </rPh>
    <rPh sb="15" eb="17">
      <t>ケッテイ</t>
    </rPh>
    <rPh sb="24" eb="26">
      <t>イッパン</t>
    </rPh>
    <rPh sb="40" eb="42">
      <t>バアイ</t>
    </rPh>
    <rPh sb="44" eb="46">
      <t>イカ</t>
    </rPh>
    <rPh sb="47" eb="49">
      <t>ハイフ</t>
    </rPh>
    <rPh sb="49" eb="51">
      <t>キジュン</t>
    </rPh>
    <rPh sb="77" eb="79">
      <t>ハイフ</t>
    </rPh>
    <rPh sb="79" eb="81">
      <t>キジュン</t>
    </rPh>
    <rPh sb="130" eb="131">
      <t>カク</t>
    </rPh>
    <phoneticPr fontId="2"/>
  </si>
  <si>
    <t>FAQ問Ⅴ－3－②によると、「事業費と管理費に共通して発生する費用をどのように事業費と管理費（法人会計の意味）に配賦するかについては、例えば以下のような配賦基準が考えられますが、これ以外に適当と判断した基準があればそれを採用していただいて構いません。」とあります。一般社団法人　四日市青年会議所においては、人数割合を使用して各費用を配賦します。</t>
    <rPh sb="3" eb="4">
      <t>ト</t>
    </rPh>
    <rPh sb="47" eb="49">
      <t>ホウジン</t>
    </rPh>
    <rPh sb="49" eb="51">
      <t>カイケイ</t>
    </rPh>
    <rPh sb="52" eb="54">
      <t>イミ</t>
    </rPh>
    <rPh sb="67" eb="68">
      <t>タト</t>
    </rPh>
    <rPh sb="132" eb="134">
      <t>イッパン</t>
    </rPh>
    <rPh sb="153" eb="155">
      <t>ニンズウ</t>
    </rPh>
    <rPh sb="155" eb="157">
      <t>ワリアイ</t>
    </rPh>
    <rPh sb="158" eb="160">
      <t>シヨウ</t>
    </rPh>
    <rPh sb="162" eb="163">
      <t>カク</t>
    </rPh>
    <rPh sb="163" eb="165">
      <t>ヒヨウ</t>
    </rPh>
    <rPh sb="166" eb="168">
      <t>ハイフ</t>
    </rPh>
    <phoneticPr fontId="2"/>
  </si>
  <si>
    <t>（注1）基本資料作成費は、特別会員分と、現役会員分に分かれます。従って、前者は直接対応の科目として、収支予算書の金額をそのまま転記し、後者はメンバー従事割合の比率で全ての事業および法人会計に配賦しました。</t>
    <rPh sb="1" eb="2">
      <t>チュウ</t>
    </rPh>
    <rPh sb="4" eb="6">
      <t>キホン</t>
    </rPh>
    <rPh sb="6" eb="8">
      <t>シリョウ</t>
    </rPh>
    <rPh sb="8" eb="10">
      <t>サクセイ</t>
    </rPh>
    <rPh sb="10" eb="11">
      <t>ヒ</t>
    </rPh>
    <rPh sb="13" eb="15">
      <t>トクベツ</t>
    </rPh>
    <rPh sb="15" eb="17">
      <t>カイイン</t>
    </rPh>
    <rPh sb="17" eb="18">
      <t>ブン</t>
    </rPh>
    <rPh sb="20" eb="22">
      <t>ゲンエキ</t>
    </rPh>
    <rPh sb="22" eb="24">
      <t>カイイン</t>
    </rPh>
    <rPh sb="24" eb="25">
      <t>ブン</t>
    </rPh>
    <rPh sb="26" eb="27">
      <t>ワ</t>
    </rPh>
    <rPh sb="32" eb="33">
      <t>シタガ</t>
    </rPh>
    <rPh sb="36" eb="38">
      <t>ゼンシャ</t>
    </rPh>
    <rPh sb="39" eb="41">
      <t>チョクセツ</t>
    </rPh>
    <rPh sb="41" eb="43">
      <t>タイオウ</t>
    </rPh>
    <rPh sb="44" eb="46">
      <t>カモク</t>
    </rPh>
    <rPh sb="50" eb="52">
      <t>シュウシ</t>
    </rPh>
    <rPh sb="52" eb="55">
      <t>ヨサンショ</t>
    </rPh>
    <rPh sb="56" eb="58">
      <t>キンガク</t>
    </rPh>
    <rPh sb="63" eb="65">
      <t>テンキ</t>
    </rPh>
    <rPh sb="67" eb="69">
      <t>コウシャ</t>
    </rPh>
    <rPh sb="79" eb="81">
      <t>ヒリツ</t>
    </rPh>
    <rPh sb="82" eb="83">
      <t>スベ</t>
    </rPh>
    <rPh sb="85" eb="87">
      <t>ジギョウ</t>
    </rPh>
    <rPh sb="90" eb="91">
      <t>ホウ</t>
    </rPh>
    <rPh sb="91" eb="92">
      <t>ジン</t>
    </rPh>
    <rPh sb="92" eb="94">
      <t>カイケイ</t>
    </rPh>
    <rPh sb="95" eb="97">
      <t>ハイフ</t>
    </rPh>
    <phoneticPr fontId="2"/>
  </si>
  <si>
    <t>一般社団法人四日市青年会議所の従事割合表</t>
    <rPh sb="0" eb="2">
      <t>イッパン</t>
    </rPh>
    <phoneticPr fontId="2"/>
  </si>
  <si>
    <t>一般社団法人四日市青年会議所</t>
    <rPh sb="0" eb="2">
      <t>イッパン</t>
    </rPh>
    <phoneticPr fontId="2"/>
  </si>
  <si>
    <t>直前理事長</t>
    <rPh sb="0" eb="2">
      <t>チョクゼン</t>
    </rPh>
    <rPh sb="2" eb="5">
      <t>リジチョウ</t>
    </rPh>
    <phoneticPr fontId="2"/>
  </si>
  <si>
    <t>５）その他会計繰入</t>
    <rPh sb="4" eb="5">
      <t>タ</t>
    </rPh>
    <rPh sb="5" eb="7">
      <t>カイケイ</t>
    </rPh>
    <rPh sb="7" eb="9">
      <t>クリイレ</t>
    </rPh>
    <phoneticPr fontId="2"/>
  </si>
  <si>
    <t>財政審査
（共益）</t>
    <rPh sb="0" eb="4">
      <t>ザイセイシンサ</t>
    </rPh>
    <rPh sb="6" eb="8">
      <t>キョウエキ</t>
    </rPh>
    <phoneticPr fontId="2"/>
  </si>
  <si>
    <t>事務局
（共益）</t>
    <rPh sb="0" eb="3">
      <t>ジムキョク</t>
    </rPh>
    <rPh sb="5" eb="7">
      <t>キョウエキ</t>
    </rPh>
    <phoneticPr fontId="2"/>
  </si>
  <si>
    <t>　負担金支出（OB）</t>
    <rPh sb="1" eb="4">
      <t>フタンキン</t>
    </rPh>
    <rPh sb="4" eb="6">
      <t>シシュツ</t>
    </rPh>
    <phoneticPr fontId="2"/>
  </si>
  <si>
    <t>事務局
（公益）</t>
    <rPh sb="0" eb="3">
      <t>ジムキョク</t>
    </rPh>
    <rPh sb="5" eb="7">
      <t>コウエキ</t>
    </rPh>
    <phoneticPr fontId="2"/>
  </si>
  <si>
    <t>四日市JCシニアクラブ会員会費収入</t>
    <rPh sb="0" eb="3">
      <t>ヨッカイチ</t>
    </rPh>
    <rPh sb="11" eb="13">
      <t>カイイン</t>
    </rPh>
    <rPh sb="13" eb="15">
      <t>カイヒ</t>
    </rPh>
    <rPh sb="15" eb="17">
      <t>シュウニュウ</t>
    </rPh>
    <phoneticPr fontId="2"/>
  </si>
  <si>
    <t>【事業活動支出】</t>
    <rPh sb="1" eb="3">
      <t>ジギョウ</t>
    </rPh>
    <rPh sb="3" eb="5">
      <t>カツドウ</t>
    </rPh>
    <rPh sb="5" eb="7">
      <t>シシュツ</t>
    </rPh>
    <phoneticPr fontId="2"/>
  </si>
  <si>
    <t>備考</t>
    <rPh sb="0" eb="2">
      <t>ビコウ</t>
    </rPh>
    <phoneticPr fontId="2"/>
  </si>
  <si>
    <t>事業費支出</t>
    <rPh sb="0" eb="3">
      <t>ジギョウヒ</t>
    </rPh>
    <rPh sb="3" eb="5">
      <t>シシュツ</t>
    </rPh>
    <phoneticPr fontId="2"/>
  </si>
  <si>
    <t>事務関係費支出</t>
    <rPh sb="0" eb="2">
      <t>ジム</t>
    </rPh>
    <rPh sb="2" eb="5">
      <t>カンケイヒ</t>
    </rPh>
    <rPh sb="5" eb="7">
      <t>シシュツ</t>
    </rPh>
    <phoneticPr fontId="2"/>
  </si>
  <si>
    <t>負担金支出</t>
    <rPh sb="0" eb="3">
      <t>フタンキン</t>
    </rPh>
    <rPh sb="3" eb="5">
      <t>シシュツ</t>
    </rPh>
    <phoneticPr fontId="2"/>
  </si>
  <si>
    <t>会合費支出</t>
    <rPh sb="0" eb="2">
      <t>カイゴウ</t>
    </rPh>
    <rPh sb="2" eb="3">
      <t>ヒ</t>
    </rPh>
    <rPh sb="3" eb="5">
      <t>シシュツ</t>
    </rPh>
    <phoneticPr fontId="2"/>
  </si>
  <si>
    <t>同好会費支出</t>
    <rPh sb="0" eb="2">
      <t>ドウコウ</t>
    </rPh>
    <rPh sb="2" eb="4">
      <t>カイヒ</t>
    </rPh>
    <rPh sb="4" eb="6">
      <t>シシュツ</t>
    </rPh>
    <phoneticPr fontId="2"/>
  </si>
  <si>
    <t>その他支出</t>
    <rPh sb="0" eb="3">
      <t>ソノタ</t>
    </rPh>
    <rPh sb="3" eb="5">
      <t>シシュツ</t>
    </rPh>
    <phoneticPr fontId="2"/>
  </si>
  <si>
    <t>事業活動支出計</t>
    <rPh sb="0" eb="2">
      <t>ジギョウ</t>
    </rPh>
    <rPh sb="2" eb="4">
      <t>カツドウ</t>
    </rPh>
    <rPh sb="4" eb="6">
      <t>シシュツ</t>
    </rPh>
    <rPh sb="6" eb="7">
      <t>ケイ</t>
    </rPh>
    <phoneticPr fontId="2"/>
  </si>
  <si>
    <t>事業活動収支差額</t>
    <rPh sb="0" eb="2">
      <t>ジギョウ</t>
    </rPh>
    <rPh sb="2" eb="4">
      <t>カツドウ</t>
    </rPh>
    <rPh sb="4" eb="6">
      <t>シュウシ</t>
    </rPh>
    <rPh sb="6" eb="8">
      <t>サガク</t>
    </rPh>
    <phoneticPr fontId="38"/>
  </si>
  <si>
    <t>予備費支出</t>
    <rPh sb="0" eb="3">
      <t>ヨビヒ</t>
    </rPh>
    <rPh sb="3" eb="5">
      <t>シシュツ</t>
    </rPh>
    <phoneticPr fontId="2"/>
  </si>
  <si>
    <t>当期収支差額</t>
    <rPh sb="0" eb="2">
      <t>トウキ</t>
    </rPh>
    <rPh sb="2" eb="4">
      <t>シュウシ</t>
    </rPh>
    <rPh sb="4" eb="6">
      <t>サガク</t>
    </rPh>
    <phoneticPr fontId="38"/>
  </si>
  <si>
    <t>前期繰越収支差額</t>
    <rPh sb="0" eb="2">
      <t>ゼンキ</t>
    </rPh>
    <rPh sb="2" eb="4">
      <t>クリコシ</t>
    </rPh>
    <rPh sb="4" eb="6">
      <t>シュウシ</t>
    </rPh>
    <rPh sb="6" eb="8">
      <t>サガク</t>
    </rPh>
    <phoneticPr fontId="2"/>
  </si>
  <si>
    <t>次期繰越収支差額</t>
    <rPh sb="0" eb="2">
      <t>ジキ</t>
    </rPh>
    <rPh sb="2" eb="4">
      <t>クリコシ</t>
    </rPh>
    <rPh sb="4" eb="6">
      <t>シュウシ</t>
    </rPh>
    <rPh sb="6" eb="8">
      <t>サガク</t>
    </rPh>
    <phoneticPr fontId="38"/>
  </si>
  <si>
    <t>積立事業</t>
    <rPh sb="0" eb="2">
      <t>ツミタテ</t>
    </rPh>
    <rPh sb="2" eb="4">
      <t>ジギョウ</t>
    </rPh>
    <phoneticPr fontId="2"/>
  </si>
  <si>
    <t>サルビア
（共益）</t>
    <rPh sb="6" eb="8">
      <t>キョウエキ</t>
    </rPh>
    <phoneticPr fontId="2"/>
  </si>
  <si>
    <t>その他
（共益）</t>
    <rPh sb="2" eb="3">
      <t>タ</t>
    </rPh>
    <rPh sb="5" eb="7">
      <t>キョウエキ</t>
    </rPh>
    <phoneticPr fontId="2"/>
  </si>
  <si>
    <t>\132,000*12ヶ月（消費税10％）</t>
    <rPh sb="12" eb="13">
      <t>ゲツ</t>
    </rPh>
    <rPh sb="14" eb="17">
      <t>ショウヒゼイ</t>
    </rPh>
    <phoneticPr fontId="2"/>
  </si>
  <si>
    <t>渉外費</t>
    <rPh sb="0" eb="2">
      <t>ショウガイ</t>
    </rPh>
    <rPh sb="2" eb="3">
      <t>ヒ</t>
    </rPh>
    <phoneticPr fontId="2"/>
  </si>
  <si>
    <t>国際交流における活動費及び準備費</t>
    <rPh sb="0" eb="2">
      <t>コクサイ</t>
    </rPh>
    <rPh sb="2" eb="4">
      <t>コウリュウ</t>
    </rPh>
    <rPh sb="8" eb="10">
      <t>カツドウ</t>
    </rPh>
    <rPh sb="10" eb="11">
      <t>ヒ</t>
    </rPh>
    <rPh sb="11" eb="12">
      <t>オヨ</t>
    </rPh>
    <rPh sb="13" eb="15">
      <t>ジュンビ</t>
    </rPh>
    <rPh sb="15" eb="16">
      <t>ヒ</t>
    </rPh>
    <phoneticPr fontId="2"/>
  </si>
  <si>
    <t>通信・発送費（四日市JCシニアクラブ会員分）</t>
    <rPh sb="0" eb="2">
      <t>ツウシン</t>
    </rPh>
    <rPh sb="3" eb="5">
      <t>ハッソウ</t>
    </rPh>
    <rPh sb="5" eb="6">
      <t>ヒ</t>
    </rPh>
    <rPh sb="7" eb="10">
      <t>ヨッカイチ</t>
    </rPh>
    <rPh sb="18" eb="20">
      <t>カイイン</t>
    </rPh>
    <rPh sb="20" eb="21">
      <t>ブン</t>
    </rPh>
    <phoneticPr fontId="2"/>
  </si>
  <si>
    <t>基本資料作成費（四日市JCシニアクラブ会員分）</t>
    <rPh sb="0" eb="2">
      <t>キホン</t>
    </rPh>
    <rPh sb="2" eb="4">
      <t>シリョウ</t>
    </rPh>
    <rPh sb="4" eb="6">
      <t>サクセイ</t>
    </rPh>
    <rPh sb="6" eb="7">
      <t>ヒ</t>
    </rPh>
    <rPh sb="8" eb="11">
      <t>ヨッカイチ</t>
    </rPh>
    <rPh sb="19" eb="21">
      <t>カイイン</t>
    </rPh>
    <rPh sb="21" eb="22">
      <t>ブン</t>
    </rPh>
    <phoneticPr fontId="2"/>
  </si>
  <si>
    <t>報告書作成費（四日市JCシニアクラブ会員分）</t>
    <rPh sb="0" eb="3">
      <t>ホウコクショ</t>
    </rPh>
    <rPh sb="3" eb="5">
      <t>サクセイ</t>
    </rPh>
    <rPh sb="5" eb="6">
      <t>ヒ</t>
    </rPh>
    <rPh sb="7" eb="10">
      <t>ヨッカイチ</t>
    </rPh>
    <rPh sb="18" eb="20">
      <t>カイイン</t>
    </rPh>
    <rPh sb="20" eb="21">
      <t>ブン</t>
    </rPh>
    <phoneticPr fontId="2"/>
  </si>
  <si>
    <t>JCIピンバッジ</t>
    <phoneticPr fontId="2"/>
  </si>
  <si>
    <t>ネームプレート</t>
    <phoneticPr fontId="2"/>
  </si>
  <si>
    <t>WE BELIEVE</t>
    <phoneticPr fontId="2"/>
  </si>
  <si>
    <t>＋</t>
    <phoneticPr fontId="2"/>
  </si>
  <si>
    <t>　通信・発送費　(四日市ＪＣシニアクラブ分）</t>
    <rPh sb="1" eb="3">
      <t>ツウシン</t>
    </rPh>
    <rPh sb="4" eb="6">
      <t>ハッソウ</t>
    </rPh>
    <rPh sb="6" eb="7">
      <t>ヒ</t>
    </rPh>
    <rPh sb="9" eb="12">
      <t>ヨッカイチ</t>
    </rPh>
    <rPh sb="20" eb="21">
      <t>ブン</t>
    </rPh>
    <phoneticPr fontId="2"/>
  </si>
  <si>
    <t>　基本資料作成費　(四日市ＪＣシニアクラブ分）</t>
    <rPh sb="1" eb="3">
      <t>キホン</t>
    </rPh>
    <rPh sb="3" eb="5">
      <t>シリョウ</t>
    </rPh>
    <rPh sb="5" eb="7">
      <t>サクセイ</t>
    </rPh>
    <rPh sb="7" eb="8">
      <t>ヒ</t>
    </rPh>
    <rPh sb="10" eb="13">
      <t>ヨッカイチ</t>
    </rPh>
    <phoneticPr fontId="2"/>
  </si>
  <si>
    <t>　報告書作成費　(四日市ＪＣシニアクラブ分）</t>
    <rPh sb="9" eb="12">
      <t>ヨッカイチ</t>
    </rPh>
    <phoneticPr fontId="2"/>
  </si>
  <si>
    <t>出向者への支援</t>
    <rPh sb="0" eb="3">
      <t>シュッコウシャ</t>
    </rPh>
    <rPh sb="5" eb="7">
      <t>シエン</t>
    </rPh>
    <phoneticPr fontId="2"/>
  </si>
  <si>
    <t>同好会への支援</t>
    <rPh sb="0" eb="3">
      <t>ドウコウカイ</t>
    </rPh>
    <rPh sb="5" eb="7">
      <t>シエン</t>
    </rPh>
    <phoneticPr fontId="2"/>
  </si>
  <si>
    <t>賛助会員会費収入</t>
    <rPh sb="0" eb="2">
      <t>サンジョ</t>
    </rPh>
    <rPh sb="2" eb="4">
      <t>カイイン</t>
    </rPh>
    <rPh sb="4" eb="6">
      <t>カイヒ</t>
    </rPh>
    <rPh sb="6" eb="8">
      <t>シュウニュウ</t>
    </rPh>
    <phoneticPr fontId="2"/>
  </si>
  <si>
    <t>一般社団法人四日市青年会議所</t>
    <rPh sb="0" eb="6">
      <t>イッパンシャダンホウジン</t>
    </rPh>
    <rPh sb="6" eb="14">
      <t>ヨッカイチセイネンカイギショ</t>
    </rPh>
    <phoneticPr fontId="2"/>
  </si>
  <si>
    <t>サルビア積立事業</t>
    <rPh sb="4" eb="6">
      <t>ツミタテ</t>
    </rPh>
    <rPh sb="6" eb="8">
      <t>ジギョウ</t>
    </rPh>
    <phoneticPr fontId="2"/>
  </si>
  <si>
    <t>　その他
管理費</t>
    <rPh sb="3" eb="4">
      <t>タ</t>
    </rPh>
    <rPh sb="5" eb="7">
      <t>カンリ</t>
    </rPh>
    <rPh sb="7" eb="8">
      <t>ヒ</t>
    </rPh>
    <phoneticPr fontId="2"/>
  </si>
  <si>
    <t>職員健康診断費用</t>
    <rPh sb="0" eb="2">
      <t>ショクイン</t>
    </rPh>
    <rPh sb="2" eb="4">
      <t>ケンコウ</t>
    </rPh>
    <rPh sb="4" eb="6">
      <t>シンダン</t>
    </rPh>
    <rPh sb="6" eb="8">
      <t>ヒヨウ</t>
    </rPh>
    <phoneticPr fontId="2"/>
  </si>
  <si>
    <t>労働保険料</t>
    <rPh sb="0" eb="5">
      <t>ロウドウホケンリョウ</t>
    </rPh>
    <phoneticPr fontId="2"/>
  </si>
  <si>
    <t>登記費用</t>
    <rPh sb="0" eb="4">
      <t>トウキヒヨウ</t>
    </rPh>
    <phoneticPr fontId="2"/>
  </si>
  <si>
    <t>法人市民税</t>
    <phoneticPr fontId="2"/>
  </si>
  <si>
    <t>日本JC出向LOM負担金</t>
    <rPh sb="0" eb="2">
      <t>ニホン</t>
    </rPh>
    <rPh sb="4" eb="6">
      <t>シュッコウ</t>
    </rPh>
    <rPh sb="9" eb="12">
      <t>フタンキン</t>
    </rPh>
    <phoneticPr fontId="2"/>
  </si>
  <si>
    <t>名＋</t>
    <phoneticPr fontId="2"/>
  </si>
  <si>
    <t>口</t>
    <phoneticPr fontId="2"/>
  </si>
  <si>
    <t>9月度例会</t>
    <rPh sb="1" eb="2">
      <t>ガツ</t>
    </rPh>
    <rPh sb="2" eb="3">
      <t>ド</t>
    </rPh>
    <rPh sb="3" eb="5">
      <t>レイカイ</t>
    </rPh>
    <phoneticPr fontId="2"/>
  </si>
  <si>
    <t>2月度例会</t>
    <rPh sb="1" eb="2">
      <t>ガツ</t>
    </rPh>
    <rPh sb="2" eb="3">
      <t>ド</t>
    </rPh>
    <rPh sb="3" eb="5">
      <t>レイカイ</t>
    </rPh>
    <phoneticPr fontId="2"/>
  </si>
  <si>
    <t>10月度例会</t>
    <rPh sb="2" eb="3">
      <t>ガツ</t>
    </rPh>
    <rPh sb="3" eb="4">
      <t>ド</t>
    </rPh>
    <rPh sb="4" eb="6">
      <t>レイカイ</t>
    </rPh>
    <phoneticPr fontId="2"/>
  </si>
  <si>
    <t>石川　史織</t>
    <rPh sb="0" eb="2">
      <t>イシカワ</t>
    </rPh>
    <rPh sb="3" eb="5">
      <t>シオリ</t>
    </rPh>
    <phoneticPr fontId="2"/>
  </si>
  <si>
    <t>サルビア交付事業</t>
    <rPh sb="4" eb="6">
      <t>コウフ</t>
    </rPh>
    <rPh sb="6" eb="8">
      <t>ジギョウ</t>
    </rPh>
    <phoneticPr fontId="2"/>
  </si>
  <si>
    <t>5）その他会計繰入</t>
    <rPh sb="4" eb="5">
      <t>タ</t>
    </rPh>
    <rPh sb="5" eb="7">
      <t>カイケイ</t>
    </rPh>
    <rPh sb="7" eb="9">
      <t>クリイレ</t>
    </rPh>
    <phoneticPr fontId="2"/>
  </si>
  <si>
    <t>1．経常増減の部</t>
    <rPh sb="2" eb="4">
      <t>ケイジョウ</t>
    </rPh>
    <rPh sb="4" eb="6">
      <t>ゾウゲン</t>
    </rPh>
    <rPh sb="7" eb="8">
      <t>ブ</t>
    </rPh>
    <phoneticPr fontId="2"/>
  </si>
  <si>
    <t>　委員会雑費・予備費</t>
    <rPh sb="1" eb="4">
      <t>イインカイ</t>
    </rPh>
    <rPh sb="4" eb="6">
      <t>ザッピ</t>
    </rPh>
    <rPh sb="7" eb="10">
      <t>ヨビヒ</t>
    </rPh>
    <phoneticPr fontId="2"/>
  </si>
  <si>
    <t>京都会議会費</t>
    <rPh sb="0" eb="2">
      <t>キョウト</t>
    </rPh>
    <rPh sb="2" eb="4">
      <t>カイギ</t>
    </rPh>
    <rPh sb="4" eb="6">
      <t>カイヒ</t>
    </rPh>
    <phoneticPr fontId="2"/>
  </si>
  <si>
    <t>2024年度予算</t>
    <rPh sb="4" eb="5">
      <t>ネン</t>
    </rPh>
    <rPh sb="6" eb="8">
      <t>ヨサン</t>
    </rPh>
    <phoneticPr fontId="2"/>
  </si>
  <si>
    <t>2024年度予算</t>
    <rPh sb="6" eb="8">
      <t>ヨサン</t>
    </rPh>
    <phoneticPr fontId="2"/>
  </si>
  <si>
    <t>ご厚志代</t>
    <phoneticPr fontId="2"/>
  </si>
  <si>
    <t>【特別会員会計支出明細書】</t>
    <rPh sb="1" eb="3">
      <t>トクベツ</t>
    </rPh>
    <rPh sb="3" eb="5">
      <t>カイイン</t>
    </rPh>
    <rPh sb="5" eb="7">
      <t>カイケイ</t>
    </rPh>
    <rPh sb="7" eb="9">
      <t>シシュツ</t>
    </rPh>
    <rPh sb="9" eb="12">
      <t>メイサイショ</t>
    </rPh>
    <phoneticPr fontId="2"/>
  </si>
  <si>
    <t>理念共感拡大委員会</t>
    <rPh sb="0" eb="2">
      <t>リネン</t>
    </rPh>
    <rPh sb="2" eb="4">
      <t>キョウカン</t>
    </rPh>
    <rPh sb="4" eb="6">
      <t>カクダイ</t>
    </rPh>
    <rPh sb="6" eb="9">
      <t>イインカイ</t>
    </rPh>
    <phoneticPr fontId="2"/>
  </si>
  <si>
    <t>5月度例会</t>
    <rPh sb="1" eb="3">
      <t>ガツド</t>
    </rPh>
    <rPh sb="3" eb="5">
      <t>レイカイ</t>
    </rPh>
    <phoneticPr fontId="2"/>
  </si>
  <si>
    <t>8月度例会</t>
    <rPh sb="1" eb="3">
      <t>ガツド</t>
    </rPh>
    <rPh sb="3" eb="5">
      <t>レイカイ</t>
    </rPh>
    <phoneticPr fontId="2"/>
  </si>
  <si>
    <t>第1回臨時総会</t>
    <rPh sb="0" eb="1">
      <t>ダイ</t>
    </rPh>
    <rPh sb="2" eb="3">
      <t>カイ</t>
    </rPh>
    <rPh sb="3" eb="5">
      <t>リンジ</t>
    </rPh>
    <rPh sb="5" eb="7">
      <t>ソウカイ</t>
    </rPh>
    <phoneticPr fontId="2"/>
  </si>
  <si>
    <t>第2回臨時総会</t>
    <rPh sb="0" eb="1">
      <t>ダイ</t>
    </rPh>
    <rPh sb="2" eb="3">
      <t>カイ</t>
    </rPh>
    <rPh sb="3" eb="5">
      <t>リンジ</t>
    </rPh>
    <rPh sb="5" eb="7">
      <t>ソウカイ</t>
    </rPh>
    <phoneticPr fontId="2"/>
  </si>
  <si>
    <t>12月度例会</t>
    <rPh sb="2" eb="4">
      <t>ガツド</t>
    </rPh>
    <rPh sb="4" eb="6">
      <t>レイカイ</t>
    </rPh>
    <phoneticPr fontId="2"/>
  </si>
  <si>
    <t>ルーム　前田 静代</t>
    <rPh sb="4" eb="6">
      <t>マエダ</t>
    </rPh>
    <rPh sb="7" eb="9">
      <t>シズヨ</t>
    </rPh>
    <phoneticPr fontId="2"/>
  </si>
  <si>
    <t>法人合計</t>
    <rPh sb="0" eb="2">
      <t>ホウジン</t>
    </rPh>
    <rPh sb="2" eb="4">
      <t>ゴウケイ</t>
    </rPh>
    <phoneticPr fontId="2"/>
  </si>
  <si>
    <t>事務局
（法人）</t>
    <rPh sb="0" eb="3">
      <t>ジムキョク</t>
    </rPh>
    <rPh sb="5" eb="7">
      <t>ホウジン</t>
    </rPh>
    <phoneticPr fontId="2"/>
  </si>
  <si>
    <t>通年</t>
    <phoneticPr fontId="2"/>
  </si>
  <si>
    <t>法人会計</t>
    <rPh sb="0" eb="4">
      <t>ホウジンカイケイ</t>
    </rPh>
    <phoneticPr fontId="2"/>
  </si>
  <si>
    <t>シニアクラブ会員会費収入</t>
    <rPh sb="6" eb="8">
      <t>カイイン</t>
    </rPh>
    <rPh sb="8" eb="10">
      <t>カイヒ</t>
    </rPh>
    <rPh sb="10" eb="12">
      <t>シュウニュウ</t>
    </rPh>
    <phoneticPr fontId="2"/>
  </si>
  <si>
    <t>　負担金支出（シニアクラブ会員分）</t>
    <rPh sb="1" eb="4">
      <t>フタンキン</t>
    </rPh>
    <rPh sb="4" eb="6">
      <t>シシュツ</t>
    </rPh>
    <rPh sb="13" eb="15">
      <t>カイイン</t>
    </rPh>
    <rPh sb="15" eb="16">
      <t>ブン</t>
    </rPh>
    <phoneticPr fontId="2"/>
  </si>
  <si>
    <t>　通信・発送費　(シニアクラブ会員分）</t>
    <rPh sb="1" eb="3">
      <t>ツウシン</t>
    </rPh>
    <rPh sb="4" eb="6">
      <t>ハッソウ</t>
    </rPh>
    <rPh sb="6" eb="7">
      <t>ヒ</t>
    </rPh>
    <rPh sb="15" eb="17">
      <t>カイイン</t>
    </rPh>
    <rPh sb="17" eb="18">
      <t>ブン</t>
    </rPh>
    <phoneticPr fontId="2"/>
  </si>
  <si>
    <t>　基本資料作成費　(シニアクラブ会員分）</t>
    <rPh sb="1" eb="3">
      <t>キホン</t>
    </rPh>
    <rPh sb="3" eb="5">
      <t>シリョウ</t>
    </rPh>
    <rPh sb="5" eb="7">
      <t>サクセイ</t>
    </rPh>
    <rPh sb="7" eb="8">
      <t>ヒ</t>
    </rPh>
    <phoneticPr fontId="2"/>
  </si>
  <si>
    <t>　報告書作成費　(シニアクラブ会員分）</t>
    <phoneticPr fontId="2"/>
  </si>
  <si>
    <t>未来創造特別会議</t>
    <rPh sb="0" eb="4">
      <t>ミライソウゾウ</t>
    </rPh>
    <rPh sb="4" eb="8">
      <t>トクベツカイギ</t>
    </rPh>
    <phoneticPr fontId="2"/>
  </si>
  <si>
    <t>4月度例会</t>
    <rPh sb="1" eb="2">
      <t>ガツ</t>
    </rPh>
    <rPh sb="2" eb="3">
      <t>ド</t>
    </rPh>
    <rPh sb="3" eb="5">
      <t>レイカイ</t>
    </rPh>
    <phoneticPr fontId="2"/>
  </si>
  <si>
    <t>サルビア基金交付事業</t>
    <rPh sb="4" eb="6">
      <t>キキン</t>
    </rPh>
    <rPh sb="6" eb="8">
      <t>コウフ</t>
    </rPh>
    <rPh sb="8" eb="10">
      <t>ジギョウ</t>
    </rPh>
    <phoneticPr fontId="2"/>
  </si>
  <si>
    <t>名(予備含む)</t>
    <rPh sb="0" eb="1">
      <t>メイ</t>
    </rPh>
    <rPh sb="2" eb="4">
      <t>ヨビ</t>
    </rPh>
    <rPh sb="4" eb="5">
      <t>フク</t>
    </rPh>
    <phoneticPr fontId="2"/>
  </si>
  <si>
    <t>総会会場費</t>
  </si>
  <si>
    <t>*</t>
  </si>
  <si>
    <t>冷暖房費(午前・午後)</t>
  </si>
  <si>
    <t>第一回臨時総会</t>
  </si>
  <si>
    <t>第二回臨時総会</t>
  </si>
  <si>
    <t>ブランディング委員会</t>
    <rPh sb="7" eb="10">
      <t>イインカイ</t>
    </rPh>
    <phoneticPr fontId="2"/>
  </si>
  <si>
    <t>渉外委員会</t>
    <rPh sb="0" eb="2">
      <t>ショウガイ</t>
    </rPh>
    <rPh sb="2" eb="5">
      <t>イインカイ</t>
    </rPh>
    <phoneticPr fontId="2"/>
  </si>
  <si>
    <t>基本使用料・サーバー更新費用のみ　ネットバンク使用料1,100円*12ヶ月</t>
    <rPh sb="0" eb="2">
      <t>キホン</t>
    </rPh>
    <rPh sb="2" eb="5">
      <t>シヨウリョウ</t>
    </rPh>
    <rPh sb="10" eb="12">
      <t>コウシン</t>
    </rPh>
    <rPh sb="12" eb="14">
      <t>ヒヨウ</t>
    </rPh>
    <rPh sb="23" eb="26">
      <t>シヨウリョウ</t>
    </rPh>
    <rPh sb="31" eb="32">
      <t>エン</t>
    </rPh>
    <rPh sb="36" eb="37">
      <t>ゲツ</t>
    </rPh>
    <phoneticPr fontId="2"/>
  </si>
  <si>
    <t>通常総会</t>
    <phoneticPr fontId="2"/>
  </si>
  <si>
    <t>本会計より</t>
    <rPh sb="0" eb="3">
      <t>ホンカイケイ</t>
    </rPh>
    <phoneticPr fontId="2"/>
  </si>
  <si>
    <t>副理事長・監事</t>
    <rPh sb="0" eb="4">
      <t>フクリジチョウ</t>
    </rPh>
    <rPh sb="5" eb="7">
      <t>カンジ</t>
    </rPh>
    <phoneticPr fontId="2"/>
  </si>
  <si>
    <t>2025年度予算</t>
    <rPh sb="6" eb="8">
      <t>ヨサン</t>
    </rPh>
    <phoneticPr fontId="2"/>
  </si>
  <si>
    <t>2025年度予算</t>
    <rPh sb="4" eb="5">
      <t>ネン</t>
    </rPh>
    <rPh sb="6" eb="8">
      <t>ヨサン</t>
    </rPh>
    <phoneticPr fontId="2"/>
  </si>
  <si>
    <t>基金特別会計、JC会館建設基金会計、70周年準備金会計</t>
    <rPh sb="0" eb="6">
      <t>キキントクベツカイケイ</t>
    </rPh>
    <rPh sb="9" eb="11">
      <t>カイカン</t>
    </rPh>
    <rPh sb="11" eb="13">
      <t>ケンセツ</t>
    </rPh>
    <rPh sb="13" eb="15">
      <t>キキン</t>
    </rPh>
    <rPh sb="15" eb="17">
      <t>カイケイ</t>
    </rPh>
    <rPh sb="20" eb="22">
      <t>シュウネン</t>
    </rPh>
    <rPh sb="22" eb="25">
      <t>ジュンビキン</t>
    </rPh>
    <rPh sb="25" eb="27">
      <t>カイケイ</t>
    </rPh>
    <phoneticPr fontId="2"/>
  </si>
  <si>
    <t>70周年記念委員会</t>
    <rPh sb="2" eb="4">
      <t>シュウネン</t>
    </rPh>
    <rPh sb="4" eb="9">
      <t>キネンイインカイ</t>
    </rPh>
    <phoneticPr fontId="2"/>
  </si>
  <si>
    <t>地域活性化委員会</t>
    <rPh sb="0" eb="2">
      <t>チイキ</t>
    </rPh>
    <rPh sb="2" eb="4">
      <t>カッセイ</t>
    </rPh>
    <rPh sb="4" eb="5">
      <t>カ</t>
    </rPh>
    <rPh sb="5" eb="8">
      <t>イインカイ</t>
    </rPh>
    <phoneticPr fontId="2"/>
  </si>
  <si>
    <t>仲野　仁裕</t>
    <rPh sb="0" eb="2">
      <t>ナカノ</t>
    </rPh>
    <rPh sb="3" eb="5">
      <t>キミヒロ</t>
    </rPh>
    <phoneticPr fontId="2"/>
  </si>
  <si>
    <t>蛭波　敬</t>
    <rPh sb="0" eb="2">
      <t>ヒルナミ</t>
    </rPh>
    <rPh sb="3" eb="4">
      <t>ケイ</t>
    </rPh>
    <phoneticPr fontId="2"/>
  </si>
  <si>
    <t>野呂　京志</t>
    <rPh sb="0" eb="2">
      <t>ノロ</t>
    </rPh>
    <rPh sb="3" eb="4">
      <t>キョウ</t>
    </rPh>
    <rPh sb="4" eb="5">
      <t>シ</t>
    </rPh>
    <phoneticPr fontId="2"/>
  </si>
  <si>
    <t>後藤　亮太</t>
    <rPh sb="0" eb="2">
      <t>ゴトウ</t>
    </rPh>
    <rPh sb="3" eb="5">
      <t>リョウタ</t>
    </rPh>
    <phoneticPr fontId="2"/>
  </si>
  <si>
    <t>田中　俊太朗</t>
    <rPh sb="0" eb="2">
      <t>タナカ</t>
    </rPh>
    <rPh sb="3" eb="4">
      <t>シュン</t>
    </rPh>
    <rPh sb="4" eb="6">
      <t>タロウ</t>
    </rPh>
    <phoneticPr fontId="2"/>
  </si>
  <si>
    <t>西田　真之</t>
    <rPh sb="0" eb="2">
      <t>ニシダ</t>
    </rPh>
    <rPh sb="3" eb="5">
      <t>サネユキ</t>
    </rPh>
    <phoneticPr fontId="2"/>
  </si>
  <si>
    <t>森山　陽介</t>
    <rPh sb="0" eb="2">
      <t>モリヤマ</t>
    </rPh>
    <rPh sb="3" eb="5">
      <t>ヨウスケ</t>
    </rPh>
    <phoneticPr fontId="2"/>
  </si>
  <si>
    <t>清水　一輝</t>
    <rPh sb="0" eb="2">
      <t>シミズ</t>
    </rPh>
    <rPh sb="3" eb="5">
      <t>カズキ</t>
    </rPh>
    <phoneticPr fontId="2"/>
  </si>
  <si>
    <t>地域活性化委員会</t>
    <rPh sb="0" eb="4">
      <t>チイキカッセイ</t>
    </rPh>
    <rPh sb="4" eb="5">
      <t>カ</t>
    </rPh>
    <rPh sb="5" eb="8">
      <t>イインカイ</t>
    </rPh>
    <phoneticPr fontId="2"/>
  </si>
  <si>
    <t>70周年記念委員会</t>
    <rPh sb="2" eb="4">
      <t>シュウネン</t>
    </rPh>
    <rPh sb="4" eb="6">
      <t>キネン</t>
    </rPh>
    <rPh sb="6" eb="9">
      <t>イインカイ</t>
    </rPh>
    <phoneticPr fontId="2"/>
  </si>
  <si>
    <t>渉外委員会</t>
    <rPh sb="0" eb="5">
      <t>ショウガイイインカイ</t>
    </rPh>
    <phoneticPr fontId="2"/>
  </si>
  <si>
    <t>6名</t>
    <rPh sb="1" eb="2">
      <t>メイ</t>
    </rPh>
    <phoneticPr fontId="2"/>
  </si>
  <si>
    <t>70周年準備金</t>
    <rPh sb="2" eb="4">
      <t>シュウネン</t>
    </rPh>
    <rPh sb="4" eb="7">
      <t>ジュンビキン</t>
    </rPh>
    <phoneticPr fontId="2"/>
  </si>
  <si>
    <t>魅力を発信！
～あったら良いな～</t>
    <rPh sb="0" eb="2">
      <t>ミリョク</t>
    </rPh>
    <rPh sb="3" eb="5">
      <t>ハッシン</t>
    </rPh>
    <rPh sb="12" eb="13">
      <t>イ</t>
    </rPh>
    <phoneticPr fontId="2"/>
  </si>
  <si>
    <t>サルビア基金
交付事業</t>
    <rPh sb="4" eb="6">
      <t>キキン</t>
    </rPh>
    <rPh sb="7" eb="9">
      <t>コウフ</t>
    </rPh>
    <rPh sb="9" eb="11">
      <t>ジギョウ</t>
    </rPh>
    <phoneticPr fontId="2"/>
  </si>
  <si>
    <t>四日市魅力
チャレンジマルシェ</t>
    <rPh sb="0" eb="3">
      <t>ヨッカイチ</t>
    </rPh>
    <rPh sb="3" eb="5">
      <t>ミリョク</t>
    </rPh>
    <phoneticPr fontId="2"/>
  </si>
  <si>
    <t>～誰かでは無く、
全員で行う拡大活動～</t>
    <rPh sb="1" eb="2">
      <t>ダレ</t>
    </rPh>
    <rPh sb="5" eb="6">
      <t>ナ</t>
    </rPh>
    <rPh sb="9" eb="11">
      <t>ゼンイン</t>
    </rPh>
    <rPh sb="12" eb="13">
      <t>オコナ</t>
    </rPh>
    <rPh sb="14" eb="18">
      <t>カクダイカツドウ</t>
    </rPh>
    <phoneticPr fontId="2"/>
  </si>
  <si>
    <t>～資質と拡大の好循環
全員で考える組織の未来～</t>
    <rPh sb="1" eb="3">
      <t>シシツ</t>
    </rPh>
    <rPh sb="4" eb="6">
      <t>カクダイ</t>
    </rPh>
    <rPh sb="7" eb="10">
      <t>コウジュンカン</t>
    </rPh>
    <rPh sb="11" eb="13">
      <t>ゼンイン</t>
    </rPh>
    <rPh sb="14" eb="15">
      <t>カンガ</t>
    </rPh>
    <rPh sb="17" eb="19">
      <t>ソシキ</t>
    </rPh>
    <rPh sb="20" eb="22">
      <t>ミライ</t>
    </rPh>
    <phoneticPr fontId="2"/>
  </si>
  <si>
    <t>「個」の」ブランディングを
高め組織で行う拡大活動</t>
    <rPh sb="1" eb="2">
      <t>コ</t>
    </rPh>
    <rPh sb="14" eb="15">
      <t>タカ</t>
    </rPh>
    <rPh sb="16" eb="18">
      <t>ソシキ</t>
    </rPh>
    <rPh sb="19" eb="20">
      <t>オコナ</t>
    </rPh>
    <rPh sb="21" eb="25">
      <t>カクダイカツドウ</t>
    </rPh>
    <phoneticPr fontId="2"/>
  </si>
  <si>
    <t>3月度例会</t>
    <rPh sb="1" eb="2">
      <t>ガツ</t>
    </rPh>
    <rPh sb="2" eb="3">
      <t>ド</t>
    </rPh>
    <rPh sb="3" eb="5">
      <t>レイカイ</t>
    </rPh>
    <phoneticPr fontId="2"/>
  </si>
  <si>
    <t>8月度例会</t>
    <rPh sb="1" eb="2">
      <t>ガツ</t>
    </rPh>
    <rPh sb="2" eb="3">
      <t>ド</t>
    </rPh>
    <rPh sb="3" eb="5">
      <t>レイカイ</t>
    </rPh>
    <phoneticPr fontId="2"/>
  </si>
  <si>
    <t>創立70周年
記念例会</t>
    <rPh sb="0" eb="2">
      <t>ソウリツ</t>
    </rPh>
    <rPh sb="4" eb="6">
      <t>シュウネン</t>
    </rPh>
    <rPh sb="7" eb="11">
      <t>キネンレイカイ</t>
    </rPh>
    <phoneticPr fontId="2"/>
  </si>
  <si>
    <t>創立70周年記念式典・
祝賀会事前案内実施</t>
    <rPh sb="0" eb="2">
      <t>ソウリツ</t>
    </rPh>
    <rPh sb="4" eb="6">
      <t>シュウネン</t>
    </rPh>
    <rPh sb="6" eb="10">
      <t>キネンシキテン</t>
    </rPh>
    <rPh sb="12" eb="15">
      <t>シュクガカイ</t>
    </rPh>
    <rPh sb="15" eb="19">
      <t>ジゼンアンナイ</t>
    </rPh>
    <rPh sb="19" eb="21">
      <t>ジッシ</t>
    </rPh>
    <phoneticPr fontId="2"/>
  </si>
  <si>
    <t>年間登録料
一括預かり金</t>
    <rPh sb="0" eb="2">
      <t>ネンカン</t>
    </rPh>
    <rPh sb="2" eb="5">
      <t>トウロクリョウ</t>
    </rPh>
    <rPh sb="6" eb="9">
      <t>イッカツアズカ</t>
    </rPh>
    <rPh sb="11" eb="12">
      <t>キン</t>
    </rPh>
    <phoneticPr fontId="2"/>
  </si>
  <si>
    <t>賀詞交歓会</t>
    <rPh sb="0" eb="5">
      <t>ガシコウカンカイ</t>
    </rPh>
    <phoneticPr fontId="2"/>
  </si>
  <si>
    <t>11月度例会</t>
    <rPh sb="2" eb="6">
      <t>ガツドレイカイ</t>
    </rPh>
    <phoneticPr fontId="2"/>
  </si>
  <si>
    <t>家族例会</t>
    <rPh sb="0" eb="4">
      <t>カゾクレイカイ</t>
    </rPh>
    <phoneticPr fontId="2"/>
  </si>
  <si>
    <t>総務次項の
運営管理</t>
    <rPh sb="0" eb="4">
      <t>ソウムジコウ</t>
    </rPh>
    <rPh sb="6" eb="10">
      <t>ウンエイカンリ</t>
    </rPh>
    <phoneticPr fontId="2"/>
  </si>
  <si>
    <t>対外・対内広報</t>
    <rPh sb="0" eb="2">
      <t>タイガイ</t>
    </rPh>
    <rPh sb="3" eb="5">
      <t>タイナイ</t>
    </rPh>
    <rPh sb="5" eb="7">
      <t>コウホウ</t>
    </rPh>
    <phoneticPr fontId="2"/>
  </si>
  <si>
    <t>卒業式</t>
    <rPh sb="0" eb="3">
      <t>ソツギョウシキ</t>
    </rPh>
    <phoneticPr fontId="2"/>
  </si>
  <si>
    <t>11月</t>
    <rPh sb="2" eb="3">
      <t>ツキ</t>
    </rPh>
    <phoneticPr fontId="2"/>
  </si>
  <si>
    <t>70周年
記念誌の発行</t>
    <rPh sb="2" eb="4">
      <t>シュウネン</t>
    </rPh>
    <rPh sb="5" eb="8">
      <t>キネンシ</t>
    </rPh>
    <rPh sb="9" eb="11">
      <t>ハッコウ</t>
    </rPh>
    <phoneticPr fontId="2"/>
  </si>
  <si>
    <t>70周年準備金より</t>
    <rPh sb="2" eb="4">
      <t>シュウネン</t>
    </rPh>
    <rPh sb="4" eb="7">
      <t>ジュンビキン</t>
    </rPh>
    <phoneticPr fontId="2"/>
  </si>
  <si>
    <t>地域活性化
（公益）</t>
    <rPh sb="0" eb="2">
      <t>チイキ</t>
    </rPh>
    <rPh sb="2" eb="4">
      <t>カッセイ</t>
    </rPh>
    <rPh sb="4" eb="5">
      <t>カ</t>
    </rPh>
    <rPh sb="7" eb="9">
      <t>コウエキ</t>
    </rPh>
    <phoneticPr fontId="2"/>
  </si>
  <si>
    <r>
      <rPr>
        <sz val="8"/>
        <rFont val="ＭＳ Ｐゴシック"/>
        <family val="3"/>
        <charset val="128"/>
      </rPr>
      <t>ブランディング</t>
    </r>
    <r>
      <rPr>
        <sz val="10"/>
        <rFont val="ＭＳ Ｐゴシック"/>
        <family val="3"/>
        <charset val="128"/>
      </rPr>
      <t xml:space="preserve">
（公益）</t>
    </r>
    <rPh sb="9" eb="11">
      <t>コウエキ</t>
    </rPh>
    <phoneticPr fontId="2"/>
  </si>
  <si>
    <t>70周年記念
（公益）</t>
    <rPh sb="2" eb="4">
      <t>シュウネン</t>
    </rPh>
    <rPh sb="4" eb="6">
      <t>キネン</t>
    </rPh>
    <rPh sb="8" eb="10">
      <t>コウエキ</t>
    </rPh>
    <phoneticPr fontId="2"/>
  </si>
  <si>
    <t>渉外
（公益）</t>
    <rPh sb="0" eb="2">
      <t>ショウガイ</t>
    </rPh>
    <rPh sb="4" eb="6">
      <t>コウエキ</t>
    </rPh>
    <phoneticPr fontId="2"/>
  </si>
  <si>
    <r>
      <rPr>
        <sz val="8"/>
        <rFont val="ＭＳ Ｐゴシック"/>
        <family val="3"/>
        <charset val="128"/>
      </rPr>
      <t>ブランディング</t>
    </r>
    <r>
      <rPr>
        <sz val="10"/>
        <rFont val="ＭＳ Ｐゴシック"/>
        <family val="3"/>
        <charset val="128"/>
      </rPr>
      <t xml:space="preserve">
（共益）</t>
    </r>
    <rPh sb="9" eb="11">
      <t>キョウエキ</t>
    </rPh>
    <phoneticPr fontId="2"/>
  </si>
  <si>
    <t>70周年記念
（共益）</t>
    <rPh sb="2" eb="4">
      <t>シュウネン</t>
    </rPh>
    <rPh sb="4" eb="6">
      <t>キネン</t>
    </rPh>
    <phoneticPr fontId="2"/>
  </si>
  <si>
    <t>渉外
（共益）</t>
    <rPh sb="0" eb="2">
      <t>ショウガイ</t>
    </rPh>
    <phoneticPr fontId="2"/>
  </si>
  <si>
    <t>地域活性化
（共益）</t>
    <rPh sb="0" eb="2">
      <t>チイキ</t>
    </rPh>
    <rPh sb="2" eb="4">
      <t>カッセイ</t>
    </rPh>
    <rPh sb="4" eb="5">
      <t>カ</t>
    </rPh>
    <phoneticPr fontId="2"/>
  </si>
  <si>
    <t>サルビア
（公益）</t>
    <rPh sb="6" eb="8">
      <t>コウエキ</t>
    </rPh>
    <phoneticPr fontId="2"/>
  </si>
  <si>
    <t>創立70周年
記念式典</t>
    <rPh sb="0" eb="2">
      <t>ソウリツ</t>
    </rPh>
    <rPh sb="4" eb="6">
      <t>シュウネン</t>
    </rPh>
    <rPh sb="7" eb="9">
      <t>キネン</t>
    </rPh>
    <rPh sb="9" eb="11">
      <t>シキテン</t>
    </rPh>
    <phoneticPr fontId="2"/>
  </si>
  <si>
    <t>創立70周年
記念祝賀会</t>
    <rPh sb="0" eb="2">
      <t>ソウリツ</t>
    </rPh>
    <rPh sb="4" eb="6">
      <t>シュウネン</t>
    </rPh>
    <rPh sb="7" eb="9">
      <t>キネン</t>
    </rPh>
    <rPh sb="9" eb="12">
      <t>シュクガカイ</t>
    </rPh>
    <phoneticPr fontId="2"/>
  </si>
  <si>
    <t>5月</t>
    <rPh sb="1" eb="2">
      <t>ツキ</t>
    </rPh>
    <phoneticPr fontId="2"/>
  </si>
  <si>
    <t>雨港國際青年商會</t>
    <rPh sb="0" eb="1">
      <t>アマ</t>
    </rPh>
    <rPh sb="1" eb="2">
      <t>コウ</t>
    </rPh>
    <rPh sb="2" eb="4">
      <t>コクサイ</t>
    </rPh>
    <rPh sb="4" eb="6">
      <t>セイネン</t>
    </rPh>
    <rPh sb="6" eb="8">
      <t>ショウカイセイネンショウカイ</t>
    </rPh>
    <phoneticPr fontId="2"/>
  </si>
  <si>
    <t>記念品</t>
    <rPh sb="0" eb="3">
      <t>キネンヒン</t>
    </rPh>
    <phoneticPr fontId="2"/>
  </si>
  <si>
    <t>名(卒業生記念品)</t>
    <rPh sb="0" eb="1">
      <t>メイ</t>
    </rPh>
    <rPh sb="2" eb="5">
      <t>ソツギョウセイ</t>
    </rPh>
    <rPh sb="5" eb="8">
      <t>キネンヒン</t>
    </rPh>
    <phoneticPr fontId="2"/>
  </si>
  <si>
    <t>(皆出席記念品)</t>
    <rPh sb="1" eb="2">
      <t>ミナ</t>
    </rPh>
    <rPh sb="2" eb="4">
      <t>シュッセキ</t>
    </rPh>
    <rPh sb="4" eb="7">
      <t>キネンヒン</t>
    </rPh>
    <phoneticPr fontId="2"/>
  </si>
  <si>
    <t>2023年実績（2024年は途中の為）</t>
    <rPh sb="12" eb="13">
      <t>ネン</t>
    </rPh>
    <rPh sb="14" eb="16">
      <t>トチュウ</t>
    </rPh>
    <rPh sb="17" eb="18">
      <t>タメ</t>
    </rPh>
    <phoneticPr fontId="2"/>
  </si>
  <si>
    <t>名 ネームプレート\1700+送料\990</t>
    <rPh sb="0" eb="1">
      <t>メイ</t>
    </rPh>
    <rPh sb="15" eb="17">
      <t>ソウリョウ</t>
    </rPh>
    <phoneticPr fontId="2"/>
  </si>
  <si>
    <t>機関紙購読料</t>
    <rPh sb="0" eb="3">
      <t>キカンシ</t>
    </rPh>
    <rPh sb="3" eb="6">
      <t>コウドクリョウ</t>
    </rPh>
    <phoneticPr fontId="2"/>
  </si>
  <si>
    <t>未来の青年会議所を創る協力金</t>
    <rPh sb="0" eb="2">
      <t>ミライ</t>
    </rPh>
    <rPh sb="3" eb="8">
      <t>セイネンカイギショ</t>
    </rPh>
    <rPh sb="9" eb="10">
      <t>ツク</t>
    </rPh>
    <rPh sb="11" eb="14">
      <t>キョウリョクキン</t>
    </rPh>
    <phoneticPr fontId="2"/>
  </si>
  <si>
    <t>四日市ハーフマラソン協賛金</t>
    <rPh sb="0" eb="3">
      <t>ヨッカイチ</t>
    </rPh>
    <rPh sb="10" eb="13">
      <t>キョウサンキン</t>
    </rPh>
    <phoneticPr fontId="2"/>
  </si>
  <si>
    <t>70周年準備金会計繰入</t>
    <rPh sb="2" eb="4">
      <t>シュウネン</t>
    </rPh>
    <rPh sb="4" eb="7">
      <t>ジュンビキン</t>
    </rPh>
    <rPh sb="7" eb="9">
      <t>カイケイ</t>
    </rPh>
    <rPh sb="9" eb="10">
      <t>ク</t>
    </rPh>
    <rPh sb="10" eb="11">
      <t>イ</t>
    </rPh>
    <phoneticPr fontId="2"/>
  </si>
  <si>
    <t>1月</t>
    <rPh sb="1" eb="2">
      <t>ツキ</t>
    </rPh>
    <phoneticPr fontId="2"/>
  </si>
  <si>
    <t>*</t>
    <phoneticPr fontId="2"/>
  </si>
  <si>
    <t>名</t>
    <rPh sb="0" eb="1">
      <t>メイ</t>
    </rPh>
    <phoneticPr fontId="2"/>
  </si>
  <si>
    <t>スローガン旗</t>
    <rPh sb="5" eb="6">
      <t>ハタ</t>
    </rPh>
    <phoneticPr fontId="2"/>
  </si>
  <si>
    <t>地域活性委員会</t>
    <rPh sb="0" eb="7">
      <t>チイキカッセイイインカイ</t>
    </rPh>
    <phoneticPr fontId="2"/>
  </si>
  <si>
    <r>
      <t>(13米ドル：</t>
    </r>
    <r>
      <rPr>
        <b/>
        <sz val="11"/>
        <rFont val="ＭＳ 明朝"/>
        <family val="1"/>
        <charset val="128"/>
      </rPr>
      <t>165Yen</t>
    </r>
    <r>
      <rPr>
        <sz val="11"/>
        <rFont val="ＭＳ 明朝"/>
        <family val="1"/>
        <charset val="128"/>
      </rPr>
      <t>/$)</t>
    </r>
    <rPh sb="3" eb="4">
      <t>コメ</t>
    </rPh>
    <phoneticPr fontId="2"/>
  </si>
  <si>
    <t>週20時間以内の勤務での契約のため適用外</t>
    <rPh sb="0" eb="1">
      <t>シュウ</t>
    </rPh>
    <rPh sb="3" eb="5">
      <t>ジカン</t>
    </rPh>
    <rPh sb="5" eb="7">
      <t>イナイ</t>
    </rPh>
    <rPh sb="8" eb="10">
      <t>キンム</t>
    </rPh>
    <rPh sb="12" eb="14">
      <t>ケイヤク</t>
    </rPh>
    <rPh sb="17" eb="20">
      <t>テキヨウガイ</t>
    </rPh>
    <phoneticPr fontId="2"/>
  </si>
  <si>
    <t>時給\1023*3H*12日*12ヶ月 交通費他</t>
    <rPh sb="0" eb="2">
      <t>ジキュウ</t>
    </rPh>
    <rPh sb="13" eb="14">
      <t>ニチ</t>
    </rPh>
    <rPh sb="18" eb="19">
      <t>ゲツ</t>
    </rPh>
    <rPh sb="20" eb="23">
      <t>コウツウヒ</t>
    </rPh>
    <rPh sb="23" eb="24">
      <t>ホカ</t>
    </rPh>
    <phoneticPr fontId="2"/>
  </si>
  <si>
    <t>年賀状作成費、wi-fi環境管理(2023年・2024年実績平均)、zoom年会費$149.90</t>
    <rPh sb="0" eb="3">
      <t>ネンガジョウ</t>
    </rPh>
    <rPh sb="3" eb="5">
      <t>サクセイ</t>
    </rPh>
    <rPh sb="5" eb="6">
      <t>ヒ</t>
    </rPh>
    <rPh sb="12" eb="14">
      <t>カンキョウ</t>
    </rPh>
    <rPh sb="14" eb="16">
      <t>カンリ</t>
    </rPh>
    <rPh sb="38" eb="41">
      <t>ネンカイヒ</t>
    </rPh>
    <phoneticPr fontId="2"/>
  </si>
  <si>
    <t>月平均￥4,000(2023年・2024年実績)＊12ヶ月　及びルーム使用頻度を考慮</t>
    <rPh sb="0" eb="1">
      <t>ツキ</t>
    </rPh>
    <rPh sb="1" eb="3">
      <t>ヘイキン</t>
    </rPh>
    <rPh sb="14" eb="15">
      <t>ネン</t>
    </rPh>
    <rPh sb="20" eb="21">
      <t>ネン</t>
    </rPh>
    <rPh sb="21" eb="23">
      <t>ジッセキ</t>
    </rPh>
    <rPh sb="28" eb="29">
      <t>ゲツ</t>
    </rPh>
    <rPh sb="30" eb="31">
      <t>オヨ</t>
    </rPh>
    <rPh sb="35" eb="37">
      <t>シヨウ</t>
    </rPh>
    <rPh sb="37" eb="39">
      <t>ヒンド</t>
    </rPh>
    <rPh sb="40" eb="42">
      <t>コウリョ</t>
    </rPh>
    <phoneticPr fontId="2"/>
  </si>
  <si>
    <t>2023年・2024年実績を参考に計上</t>
    <rPh sb="14" eb="16">
      <t>サンコウ</t>
    </rPh>
    <rPh sb="17" eb="19">
      <t>ケイジョウ</t>
    </rPh>
    <phoneticPr fontId="2"/>
  </si>
  <si>
    <t>周年準備金会計</t>
    <rPh sb="0" eb="2">
      <t>シュウネン</t>
    </rPh>
    <rPh sb="2" eb="5">
      <t>ジュンビキン</t>
    </rPh>
    <rPh sb="5" eb="7">
      <t>カイケイ</t>
    </rPh>
    <phoneticPr fontId="2"/>
  </si>
  <si>
    <t>移動式スクリーン大</t>
    <rPh sb="0" eb="3">
      <t>イドウシキ</t>
    </rPh>
    <rPh sb="8" eb="9">
      <t>ダイ</t>
    </rPh>
    <phoneticPr fontId="2"/>
  </si>
  <si>
    <t>長机</t>
    <phoneticPr fontId="2"/>
  </si>
  <si>
    <t>四日市市地場産業振興センター じばさん
6Fホール(午前・午後)</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</si>
</sst>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5" formatCode="&quot;¥&quot;#,##0;&quot;¥&quot;\-#,##0"/>
    <numFmt numFmtId="6" formatCode="&quot;¥&quot;#,##0;[Red]&quot;¥&quot;\-#,##0"/>
    <numFmt numFmtId="176" formatCode="&quot;¥&quot;#,##0_);\(&quot;¥&quot;#,##0\)"/>
    <numFmt numFmtId="177" formatCode="&quot;¥&quot;#,##0_);[Red]\(&quot;¥&quot;#,##0\)"/>
    <numFmt numFmtId="178" formatCode="#,##0_ "/>
    <numFmt numFmtId="179" formatCode="0.0%"/>
    <numFmt numFmtId="180" formatCode="0_ "/>
    <numFmt numFmtId="181" formatCode="#,##0_);[Red]\(#,##0\)"/>
    <numFmt numFmtId="182" formatCode="0.000_);[Red]\(0.000\)"/>
    <numFmt numFmtId="183" formatCode="0.0000_);[Red]\(0.0000\)"/>
    <numFmt numFmtId="184" formatCode="0.00_ "/>
    <numFmt numFmtId="185" formatCode="0.0000_ "/>
    <numFmt numFmtId="186" formatCode="#,##0_ ;[Red]\-#,##0\ "/>
    <numFmt numFmtId="187" formatCode="#,##0.0000_);[Red]\(#,##0.0000\)"/>
    <numFmt numFmtId="188" formatCode="#,##0.00_ ;[Red]\-#,##0.00\ "/>
    <numFmt numFmtId="189" formatCode="#,##0\ ;&quot;△ &quot;#,##0\ "/>
    <numFmt numFmtId="190" formatCode="#,##0.00000_);[Red]\(#,##0.00000\)"/>
    <numFmt numFmtId="191" formatCode="#,##0.0000_ ;[Red]\-#,##0.0000\ "/>
    <numFmt numFmtId="192" formatCode="#,##0;\-#,##0;&quot;-&quot;"/>
    <numFmt numFmtId="193" formatCode="&quot;1口&quot;&quot;¥&quot;#,##0;[Red]&quot;¥&quot;\-#,##0"/>
    <numFmt numFmtId="194" formatCode="&quot;¥&quot;#,##0&quot;＋&quot;;[Red]&quot;¥&quot;\-#,##0"/>
    <numFmt numFmtId="195" formatCode="&quot;*&quot;General&quot;名&quot;"/>
    <numFmt numFmtId="196" formatCode="&quot;*&quot;General&quot;枚&quot;"/>
  </numFmts>
  <fonts count="62">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b/>
      <sz val="9"/>
      <name val="ＭＳ Ｐゴシック"/>
      <family val="3"/>
      <charset val="128"/>
    </font>
    <font>
      <sz val="10"/>
      <name val="ＭＳ Ｐゴシック"/>
      <family val="3"/>
      <charset val="128"/>
    </font>
    <font>
      <sz val="10"/>
      <name val="HGｺﾞｼｯｸE"/>
      <family val="3"/>
      <charset val="128"/>
    </font>
    <font>
      <sz val="9.5"/>
      <name val="ＭＳ Ｐゴシック"/>
      <family val="3"/>
      <charset val="128"/>
    </font>
    <font>
      <sz val="10"/>
      <name val="ＭＳ ゴシック"/>
      <family val="3"/>
      <charset val="128"/>
    </font>
    <font>
      <sz val="14"/>
      <name val="ＭＳ Ｐゴシック"/>
      <family val="3"/>
      <charset val="128"/>
    </font>
    <font>
      <sz val="10.5"/>
      <name val="ＭＳ ゴシック"/>
      <family val="3"/>
      <charset val="128"/>
    </font>
    <font>
      <sz val="9"/>
      <name val="ＭＳ ゴシック"/>
      <family val="3"/>
      <charset val="128"/>
    </font>
    <font>
      <u/>
      <sz val="10"/>
      <name val="ＭＳ Ｐゴシック"/>
      <family val="3"/>
      <charset val="128"/>
    </font>
    <font>
      <sz val="10"/>
      <name val="ＭＳ 明朝"/>
      <family val="1"/>
      <charset val="128"/>
    </font>
    <font>
      <sz val="11"/>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8"/>
      <name val="Arial"/>
      <family val="2"/>
    </font>
    <font>
      <b/>
      <sz val="12"/>
      <name val="Arial"/>
      <family val="2"/>
    </font>
    <font>
      <sz val="10"/>
      <name val="Arial"/>
      <family val="2"/>
    </font>
    <font>
      <sz val="11"/>
      <name val="ＭＳ 明朝"/>
      <family val="1"/>
      <charset val="128"/>
    </font>
    <font>
      <sz val="11"/>
      <color indexed="64"/>
      <name val="ＭＳ Ｐゴシック"/>
      <family val="3"/>
      <charset val="128"/>
    </font>
    <font>
      <sz val="14"/>
      <name val="ＭＳ 明朝"/>
      <family val="1"/>
      <charset val="128"/>
    </font>
    <font>
      <sz val="6"/>
      <name val="ＭＳ 明朝"/>
      <family val="1"/>
      <charset val="128"/>
    </font>
    <font>
      <sz val="11"/>
      <color theme="1"/>
      <name val="ＭＳ Ｐゴシック"/>
      <family val="3"/>
      <charset val="128"/>
      <scheme val="minor"/>
    </font>
    <font>
      <sz val="11"/>
      <color theme="1"/>
      <name val="ＭＳ Ｐゴシック"/>
      <family val="3"/>
      <charset val="128"/>
    </font>
    <font>
      <sz val="11"/>
      <color theme="1"/>
      <name val="ＭＳ 明朝"/>
      <family val="1"/>
      <charset val="128"/>
    </font>
    <font>
      <sz val="9"/>
      <color theme="1"/>
      <name val="ＭＳ 明朝"/>
      <family val="1"/>
      <charset val="128"/>
    </font>
    <font>
      <sz val="12"/>
      <color theme="1"/>
      <name val="ＭＳ 明朝"/>
      <family val="1"/>
      <charset val="128"/>
    </font>
    <font>
      <sz val="14"/>
      <color theme="1"/>
      <name val="ＭＳ 明朝"/>
      <family val="1"/>
      <charset val="128"/>
    </font>
    <font>
      <b/>
      <sz val="9"/>
      <color theme="1"/>
      <name val="ＭＳ 明朝"/>
      <family val="1"/>
      <charset val="128"/>
    </font>
    <font>
      <sz val="11"/>
      <color rgb="FFFF0000"/>
      <name val="ＭＳ 明朝"/>
      <family val="1"/>
      <charset val="128"/>
    </font>
    <font>
      <sz val="8"/>
      <name val="ＭＳ Ｐゴシック"/>
      <family val="3"/>
      <charset val="128"/>
    </font>
    <font>
      <sz val="9"/>
      <color indexed="81"/>
      <name val="MS P ゴシック"/>
      <family val="3"/>
      <charset val="128"/>
    </font>
    <font>
      <b/>
      <sz val="9"/>
      <color indexed="81"/>
      <name val="MS P ゴシック"/>
      <family val="3"/>
      <charset val="128"/>
    </font>
    <font>
      <sz val="8"/>
      <color theme="1"/>
      <name val="ＭＳ 明朝"/>
      <family val="1"/>
      <charset val="128"/>
    </font>
    <font>
      <sz val="12"/>
      <name val="ＭＳ 明朝"/>
      <family val="1"/>
      <charset val="128"/>
    </font>
    <font>
      <sz val="8"/>
      <name val="ＭＳ 明朝"/>
      <family val="1"/>
      <charset val="128"/>
    </font>
    <font>
      <sz val="9"/>
      <name val="ＭＳ 明朝"/>
      <family val="1"/>
      <charset val="128"/>
    </font>
    <font>
      <b/>
      <sz val="9"/>
      <name val="ＭＳ 明朝"/>
      <family val="1"/>
      <charset val="128"/>
    </font>
    <font>
      <b/>
      <sz val="11"/>
      <name val="ＭＳ 明朝"/>
      <family val="1"/>
      <charset val="128"/>
    </font>
    <font>
      <i/>
      <sz val="9"/>
      <name val="ＭＳ Ｐゴシック"/>
      <family val="3"/>
      <charset val="128"/>
    </font>
    <font>
      <sz val="11"/>
      <color rgb="FFFF0000"/>
      <name val="ＭＳ Ｐゴシック"/>
      <family val="3"/>
      <charset val="128"/>
    </font>
    <font>
      <sz val="9"/>
      <color rgb="FFFF0000"/>
      <name val="ＭＳ Ｐゴシック"/>
      <family val="3"/>
      <charset val="128"/>
    </font>
    <font>
      <b/>
      <sz val="9"/>
      <color rgb="FFFF0000"/>
      <name val="ＭＳ Ｐゴシック"/>
      <family val="3"/>
      <charset val="128"/>
    </font>
    <font>
      <sz val="9"/>
      <color theme="1"/>
      <name val="ＭＳ Ｐゴシック"/>
      <family val="3"/>
      <charset val="128"/>
    </font>
    <font>
      <sz val="7"/>
      <name val="ＭＳ 明朝"/>
      <family val="1"/>
      <charset val="128"/>
    </font>
  </fonts>
  <fills count="4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9"/>
        <bgColor indexed="64"/>
      </patternFill>
    </fill>
    <fill>
      <patternFill patternType="solid">
        <fgColor indexed="42"/>
        <bgColor indexed="64"/>
      </patternFill>
    </fill>
    <fill>
      <patternFill patternType="solid">
        <fgColor indexed="27"/>
        <bgColor indexed="64"/>
      </patternFill>
    </fill>
    <fill>
      <patternFill patternType="solid">
        <fgColor indexed="47"/>
        <bgColor indexed="64"/>
      </patternFill>
    </fill>
    <fill>
      <patternFill patternType="solid">
        <fgColor indexed="13"/>
        <bgColor indexed="64"/>
      </patternFill>
    </fill>
    <fill>
      <patternFill patternType="solid">
        <fgColor indexed="43"/>
        <bgColor indexed="64"/>
      </patternFill>
    </fill>
    <fill>
      <patternFill patternType="solid">
        <fgColor indexed="8"/>
        <bgColor indexed="64"/>
      </patternFill>
    </fill>
    <fill>
      <patternFill patternType="solid">
        <fgColor rgb="FFCCFFCC"/>
        <bgColor rgb="FF000000"/>
      </patternFill>
    </fill>
    <fill>
      <patternFill patternType="solid">
        <fgColor rgb="FFFFCC99"/>
        <bgColor rgb="FF000000"/>
      </patternFill>
    </fill>
    <fill>
      <patternFill patternType="solid">
        <fgColor theme="1"/>
        <bgColor indexed="64"/>
      </patternFill>
    </fill>
    <fill>
      <patternFill patternType="solid">
        <fgColor theme="9" tint="0.39997558519241921"/>
        <bgColor indexed="64"/>
      </patternFill>
    </fill>
    <fill>
      <patternFill patternType="solid">
        <fgColor theme="0"/>
        <bgColor indexed="64"/>
      </patternFill>
    </fill>
    <fill>
      <patternFill patternType="solid">
        <fgColor rgb="FFFFFF00"/>
        <bgColor indexed="64"/>
      </patternFill>
    </fill>
    <fill>
      <patternFill patternType="solid">
        <fgColor rgb="FFCCFFCC"/>
        <bgColor indexed="64"/>
      </patternFill>
    </fill>
    <fill>
      <patternFill patternType="solid">
        <fgColor theme="4" tint="0.79998168889431442"/>
        <bgColor indexed="64"/>
      </patternFill>
    </fill>
    <fill>
      <patternFill patternType="solid">
        <fgColor rgb="FF00B0F0"/>
        <bgColor indexed="64"/>
      </patternFill>
    </fill>
    <fill>
      <patternFill patternType="solid">
        <fgColor theme="7" tint="0.59999389629810485"/>
        <bgColor indexed="64"/>
      </patternFill>
    </fill>
    <fill>
      <patternFill patternType="solid">
        <fgColor theme="8" tint="0.79998168889431442"/>
        <bgColor indexed="64"/>
      </patternFill>
    </fill>
  </fills>
  <borders count="103">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3"/>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3"/>
      </bottom>
      <diagonal/>
    </border>
    <border>
      <left/>
      <right/>
      <top style="thin">
        <color indexed="64"/>
      </top>
      <bottom style="hair">
        <color indexed="63"/>
      </bottom>
      <diagonal/>
    </border>
    <border>
      <left/>
      <right style="thin">
        <color indexed="64"/>
      </right>
      <top style="thin">
        <color indexed="64"/>
      </top>
      <bottom style="hair">
        <color indexed="63"/>
      </bottom>
      <diagonal/>
    </border>
    <border>
      <left style="thin">
        <color indexed="64"/>
      </left>
      <right/>
      <top style="hair">
        <color indexed="63"/>
      </top>
      <bottom style="hair">
        <color indexed="63"/>
      </bottom>
      <diagonal/>
    </border>
    <border>
      <left/>
      <right/>
      <top style="hair">
        <color indexed="63"/>
      </top>
      <bottom style="hair">
        <color indexed="63"/>
      </bottom>
      <diagonal/>
    </border>
    <border>
      <left/>
      <right style="thin">
        <color indexed="64"/>
      </right>
      <top style="hair">
        <color indexed="63"/>
      </top>
      <bottom style="hair">
        <color indexed="63"/>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medium">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hair">
        <color indexed="64"/>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hair">
        <color indexed="64"/>
      </bottom>
      <diagonal/>
    </border>
    <border diagonalUp="1">
      <left style="thin">
        <color indexed="64"/>
      </left>
      <right style="thin">
        <color indexed="64"/>
      </right>
      <top style="dotted">
        <color indexed="64"/>
      </top>
      <bottom style="dotted">
        <color indexed="64"/>
      </bottom>
      <diagonal style="thin">
        <color indexed="64"/>
      </diagonal>
    </border>
    <border>
      <left style="thin">
        <color indexed="64"/>
      </left>
      <right/>
      <top/>
      <bottom style="hair">
        <color indexed="64"/>
      </bottom>
      <diagonal/>
    </border>
    <border>
      <left style="thin">
        <color indexed="64"/>
      </left>
      <right style="thin">
        <color indexed="64"/>
      </right>
      <top style="hair">
        <color indexed="63"/>
      </top>
      <bottom style="hair">
        <color indexed="63"/>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3"/>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bottom style="double">
        <color indexed="64"/>
      </bottom>
      <diagonal/>
    </border>
    <border>
      <left/>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top style="hair">
        <color indexed="63"/>
      </top>
      <bottom style="hair">
        <color indexed="64"/>
      </bottom>
      <diagonal/>
    </border>
    <border>
      <left/>
      <right/>
      <top style="hair">
        <color indexed="63"/>
      </top>
      <bottom style="hair">
        <color indexed="64"/>
      </bottom>
      <diagonal/>
    </border>
    <border>
      <left/>
      <right style="thin">
        <color indexed="64"/>
      </right>
      <top style="hair">
        <color indexed="63"/>
      </top>
      <bottom style="hair">
        <color indexed="64"/>
      </bottom>
      <diagonal/>
    </border>
    <border>
      <left style="thin">
        <color indexed="64"/>
      </left>
      <right/>
      <top style="hair">
        <color indexed="64"/>
      </top>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medium">
        <color indexed="64"/>
      </top>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double">
        <color indexed="64"/>
      </bottom>
      <diagonal/>
    </border>
    <border>
      <left style="thin">
        <color indexed="64"/>
      </left>
      <right/>
      <top/>
      <bottom style="double">
        <color indexed="64"/>
      </bottom>
      <diagonal/>
    </border>
    <border>
      <left/>
      <right/>
      <top/>
      <bottom style="hair">
        <color indexed="64"/>
      </bottom>
      <diagonal/>
    </border>
    <border>
      <left style="thin">
        <color indexed="64"/>
      </left>
      <right style="thin">
        <color indexed="64"/>
      </right>
      <top style="hair">
        <color indexed="63"/>
      </top>
      <bottom style="hair">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right style="thin">
        <color indexed="64"/>
      </right>
      <top style="thin">
        <color indexed="64"/>
      </top>
      <bottom/>
      <diagonal/>
    </border>
    <border>
      <left/>
      <right/>
      <top style="hair">
        <color indexed="64"/>
      </top>
      <bottom style="thin">
        <color indexed="64"/>
      </bottom>
      <diagonal/>
    </border>
    <border>
      <left/>
      <right/>
      <top style="thin">
        <color indexed="64"/>
      </top>
      <bottom style="hair">
        <color indexed="64"/>
      </bottom>
      <diagonal/>
    </border>
    <border diagonalUp="1">
      <left style="thin">
        <color indexed="64"/>
      </left>
      <right style="thin">
        <color indexed="64"/>
      </right>
      <top style="thin">
        <color indexed="64"/>
      </top>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thin">
        <color indexed="64"/>
      </right>
      <top/>
      <bottom style="double">
        <color indexed="64"/>
      </bottom>
      <diagonal style="hair">
        <color indexed="64"/>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right/>
      <top style="medium">
        <color indexed="64"/>
      </top>
      <bottom style="hair">
        <color indexed="64"/>
      </bottom>
      <diagonal/>
    </border>
  </borders>
  <cellStyleXfs count="145">
    <xf numFmtId="0" fontId="0" fillId="0" borderId="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192" fontId="32" fillId="0" borderId="0" applyFill="0" applyBorder="0" applyAlignment="0"/>
    <xf numFmtId="0" fontId="33" fillId="0" borderId="1" applyNumberFormat="0" applyAlignment="0" applyProtection="0">
      <alignment horizontal="left" vertical="center"/>
    </xf>
    <xf numFmtId="0" fontId="33" fillId="0" borderId="2">
      <alignment horizontal="left" vertical="center"/>
    </xf>
    <xf numFmtId="0" fontId="34" fillId="0" borderId="0"/>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20" borderId="3" applyNumberFormat="0" applyAlignment="0" applyProtection="0">
      <alignment vertical="center"/>
    </xf>
    <xf numFmtId="0" fontId="18" fillId="20" borderId="3" applyNumberFormat="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1" fillId="3" borderId="0" applyNumberFormat="0" applyBorder="0" applyAlignment="0" applyProtection="0">
      <alignment vertical="center"/>
    </xf>
    <xf numFmtId="0" fontId="21" fillId="3" borderId="0" applyNumberFormat="0" applyBorder="0" applyAlignment="0" applyProtection="0">
      <alignment vertical="center"/>
    </xf>
    <xf numFmtId="0" fontId="22" fillId="23" borderId="6" applyNumberFormat="0" applyAlignment="0" applyProtection="0">
      <alignment vertical="center"/>
    </xf>
    <xf numFmtId="0" fontId="22" fillId="23" borderId="6" applyNumberFormat="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5" fillId="0" borderId="0" applyFont="0" applyFill="0" applyBorder="0" applyAlignment="0" applyProtection="0">
      <alignment vertical="center"/>
    </xf>
    <xf numFmtId="38" fontId="1" fillId="0" borderId="0" applyFont="0" applyFill="0" applyBorder="0" applyAlignment="0" applyProtection="0"/>
    <xf numFmtId="38" fontId="15"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5" fillId="0" borderId="0" applyFont="0" applyFill="0" applyBorder="0" applyAlignment="0" applyProtection="0">
      <alignment vertical="center"/>
    </xf>
    <xf numFmtId="38" fontId="15" fillId="0" borderId="0" applyFont="0" applyFill="0" applyBorder="0" applyAlignment="0" applyProtection="0">
      <alignment vertical="center"/>
    </xf>
    <xf numFmtId="38" fontId="1" fillId="0" borderId="0" applyFont="0" applyFill="0" applyBorder="0" applyAlignment="0" applyProtection="0">
      <alignment vertical="center"/>
    </xf>
    <xf numFmtId="38" fontId="15" fillId="0" borderId="0" applyFont="0" applyFill="0" applyBorder="0" applyAlignment="0" applyProtection="0">
      <alignment vertical="center"/>
    </xf>
    <xf numFmtId="38" fontId="1" fillId="0" borderId="0" applyFont="0" applyFill="0" applyBorder="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0" applyNumberFormat="0" applyFill="0" applyAlignment="0" applyProtection="0">
      <alignment vertical="center"/>
    </xf>
    <xf numFmtId="0" fontId="27" fillId="0" borderId="10" applyNumberFormat="0" applyFill="0" applyAlignment="0" applyProtection="0">
      <alignment vertical="center"/>
    </xf>
    <xf numFmtId="0" fontId="28" fillId="23" borderId="11" applyNumberFormat="0" applyAlignment="0" applyProtection="0">
      <alignment vertical="center"/>
    </xf>
    <xf numFmtId="0" fontId="28" fillId="23" borderId="11" applyNumberFormat="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177" fontId="1" fillId="0" borderId="0" applyFont="0" applyFill="0" applyBorder="0" applyAlignment="0" applyProtection="0"/>
    <xf numFmtId="177" fontId="15" fillId="0" borderId="0" applyFont="0" applyFill="0" applyBorder="0" applyAlignment="0" applyProtection="0"/>
    <xf numFmtId="177" fontId="1" fillId="0" borderId="0" applyFont="0" applyFill="0" applyBorder="0" applyAlignment="0" applyProtection="0"/>
    <xf numFmtId="177" fontId="35" fillId="0" borderId="0" applyFont="0" applyFill="0" applyBorder="0" applyAlignment="0" applyProtection="0">
      <alignment vertical="center"/>
    </xf>
    <xf numFmtId="177" fontId="1" fillId="0" borderId="0" applyFont="0" applyFill="0" applyBorder="0" applyAlignment="0" applyProtection="0">
      <alignment vertical="center"/>
    </xf>
    <xf numFmtId="0" fontId="30" fillId="7" borderId="6" applyNumberFormat="0" applyAlignment="0" applyProtection="0">
      <alignment vertical="center"/>
    </xf>
    <xf numFmtId="0" fontId="30" fillId="7" borderId="6" applyNumberFormat="0" applyAlignment="0" applyProtection="0">
      <alignment vertical="center"/>
    </xf>
    <xf numFmtId="0" fontId="1" fillId="0" borderId="0" applyFont="0">
      <alignment vertical="center"/>
    </xf>
    <xf numFmtId="0" fontId="1" fillId="0" borderId="0" applyFont="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alignment vertical="center"/>
    </xf>
    <xf numFmtId="0" fontId="39" fillId="0" borderId="0">
      <alignment vertical="center"/>
    </xf>
    <xf numFmtId="0" fontId="15" fillId="0" borderId="0">
      <alignment vertical="center"/>
    </xf>
    <xf numFmtId="0" fontId="1" fillId="0" borderId="0"/>
    <xf numFmtId="0" fontId="1" fillId="0" borderId="0"/>
    <xf numFmtId="0" fontId="1" fillId="0" borderId="0"/>
    <xf numFmtId="0" fontId="1" fillId="0" borderId="0"/>
    <xf numFmtId="0" fontId="36" fillId="0" borderId="0">
      <alignment vertical="center"/>
    </xf>
    <xf numFmtId="0" fontId="1" fillId="0" borderId="0"/>
    <xf numFmtId="0" fontId="1" fillId="0" borderId="0"/>
    <xf numFmtId="0" fontId="1" fillId="0" borderId="0"/>
    <xf numFmtId="0" fontId="1" fillId="0" borderId="0"/>
    <xf numFmtId="0" fontId="1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5" fillId="0" borderId="0">
      <alignment vertical="center"/>
    </xf>
    <xf numFmtId="0" fontId="15" fillId="0" borderId="0">
      <alignment vertical="center"/>
    </xf>
    <xf numFmtId="0" fontId="1" fillId="0" borderId="0"/>
    <xf numFmtId="0" fontId="37" fillId="0" borderId="0"/>
    <xf numFmtId="0" fontId="31" fillId="4" borderId="0" applyNumberFormat="0" applyBorder="0" applyAlignment="0" applyProtection="0">
      <alignment vertical="center"/>
    </xf>
    <xf numFmtId="0" fontId="31" fillId="4" borderId="0" applyNumberFormat="0" applyBorder="0" applyAlignment="0" applyProtection="0">
      <alignment vertical="center"/>
    </xf>
    <xf numFmtId="177" fontId="1" fillId="0" borderId="0" applyFont="0" applyFill="0" applyBorder="0" applyAlignment="0" applyProtection="0"/>
    <xf numFmtId="177" fontId="15" fillId="0" borderId="0" applyFont="0" applyFill="0" applyBorder="0" applyAlignment="0" applyProtection="0"/>
    <xf numFmtId="177" fontId="1" fillId="0" borderId="0" applyFont="0" applyFill="0" applyBorder="0" applyAlignment="0" applyProtection="0"/>
    <xf numFmtId="177" fontId="35" fillId="0" borderId="0" applyFont="0" applyFill="0" applyBorder="0" applyAlignment="0" applyProtection="0">
      <alignment vertical="center"/>
    </xf>
  </cellStyleXfs>
  <cellXfs count="981">
    <xf numFmtId="0" fontId="0" fillId="0" borderId="0" xfId="0">
      <alignment vertical="center"/>
    </xf>
    <xf numFmtId="0" fontId="3" fillId="0" borderId="0" xfId="0" applyFont="1">
      <alignment vertical="center"/>
    </xf>
    <xf numFmtId="38" fontId="3" fillId="0" borderId="0" xfId="71" applyFont="1" applyAlignment="1">
      <alignment vertical="center"/>
    </xf>
    <xf numFmtId="38" fontId="3" fillId="0" borderId="0" xfId="71" applyFont="1" applyBorder="1" applyAlignment="1">
      <alignment vertical="center"/>
    </xf>
    <xf numFmtId="0" fontId="3" fillId="0" borderId="0" xfId="0" applyFont="1" applyAlignment="1">
      <alignment vertical="center" wrapText="1"/>
    </xf>
    <xf numFmtId="0" fontId="3" fillId="0" borderId="0" xfId="0" applyFont="1" applyAlignment="1">
      <alignment horizontal="center" vertical="center"/>
    </xf>
    <xf numFmtId="38" fontId="3" fillId="0" borderId="0" xfId="71" applyFont="1" applyAlignment="1">
      <alignment horizontal="center" vertical="center"/>
    </xf>
    <xf numFmtId="38" fontId="3" fillId="0" borderId="0" xfId="71" applyFont="1" applyFill="1" applyBorder="1" applyAlignment="1">
      <alignment horizontal="right" vertical="center"/>
    </xf>
    <xf numFmtId="38" fontId="4" fillId="0" borderId="0" xfId="71" applyFont="1" applyFill="1" applyBorder="1" applyAlignment="1">
      <alignment horizontal="left" vertical="center"/>
    </xf>
    <xf numFmtId="38" fontId="3" fillId="0" borderId="0" xfId="71" applyFont="1" applyFill="1" applyBorder="1" applyAlignment="1">
      <alignment horizontal="left" vertical="center" wrapText="1"/>
    </xf>
    <xf numFmtId="38" fontId="3" fillId="0" borderId="0" xfId="71" applyFont="1" applyFill="1" applyBorder="1" applyAlignment="1">
      <alignment vertical="center"/>
    </xf>
    <xf numFmtId="38" fontId="3" fillId="0" borderId="0" xfId="71" applyFont="1" applyFill="1" applyBorder="1" applyAlignment="1">
      <alignment horizontal="center" vertical="center"/>
    </xf>
    <xf numFmtId="38" fontId="3" fillId="0" borderId="0" xfId="71" applyFont="1" applyBorder="1" applyAlignment="1">
      <alignment horizontal="right" vertical="center"/>
    </xf>
    <xf numFmtId="38" fontId="3" fillId="0" borderId="12" xfId="71" applyFont="1" applyFill="1" applyBorder="1" applyAlignment="1">
      <alignment horizontal="center" vertical="center" wrapText="1"/>
    </xf>
    <xf numFmtId="38" fontId="3" fillId="0" borderId="0" xfId="71" applyFont="1" applyFill="1" applyAlignment="1">
      <alignment vertical="center"/>
    </xf>
    <xf numFmtId="38" fontId="3" fillId="0" borderId="0" xfId="71" applyFont="1" applyFill="1" applyAlignment="1">
      <alignment horizontal="center" vertical="center"/>
    </xf>
    <xf numFmtId="38" fontId="3" fillId="0" borderId="0" xfId="71" applyFont="1" applyFill="1" applyBorder="1" applyAlignment="1">
      <alignment horizontal="center" vertical="center" wrapText="1"/>
    </xf>
    <xf numFmtId="0" fontId="5" fillId="0" borderId="0" xfId="0" applyFont="1">
      <alignment vertical="center"/>
    </xf>
    <xf numFmtId="0" fontId="5" fillId="0" borderId="0" xfId="137" applyFont="1"/>
    <xf numFmtId="0" fontId="6" fillId="0" borderId="0" xfId="137" applyFont="1"/>
    <xf numFmtId="178" fontId="5" fillId="0" borderId="0" xfId="0" applyNumberFormat="1" applyFont="1">
      <alignment vertical="center"/>
    </xf>
    <xf numFmtId="180" fontId="5" fillId="0" borderId="13" xfId="0" applyNumberFormat="1" applyFont="1" applyBorder="1">
      <alignment vertical="center"/>
    </xf>
    <xf numFmtId="0" fontId="5" fillId="0" borderId="12" xfId="0" applyFont="1" applyBorder="1">
      <alignment vertical="center"/>
    </xf>
    <xf numFmtId="180" fontId="5" fillId="0" borderId="0" xfId="0" applyNumberFormat="1" applyFont="1">
      <alignment vertical="center"/>
    </xf>
    <xf numFmtId="0" fontId="5" fillId="0" borderId="0" xfId="137" applyFont="1" applyAlignment="1">
      <alignment horizontal="center" vertical="center"/>
    </xf>
    <xf numFmtId="0" fontId="7" fillId="0" borderId="0" xfId="0" applyFont="1">
      <alignment vertical="center"/>
    </xf>
    <xf numFmtId="181" fontId="7" fillId="0" borderId="0" xfId="0" applyNumberFormat="1" applyFont="1">
      <alignment vertical="center"/>
    </xf>
    <xf numFmtId="181" fontId="7" fillId="0" borderId="0" xfId="0" applyNumberFormat="1" applyFont="1" applyAlignment="1">
      <alignment horizontal="right" vertical="center"/>
    </xf>
    <xf numFmtId="0" fontId="7" fillId="0" borderId="14" xfId="0" applyFont="1" applyBorder="1" applyAlignment="1">
      <alignment horizontal="center" vertical="center"/>
    </xf>
    <xf numFmtId="0" fontId="7" fillId="0" borderId="15" xfId="0" applyFont="1" applyBorder="1">
      <alignment vertical="center"/>
    </xf>
    <xf numFmtId="178" fontId="7" fillId="0" borderId="0" xfId="0" applyNumberFormat="1" applyFont="1">
      <alignment vertical="center"/>
    </xf>
    <xf numFmtId="0" fontId="5" fillId="0" borderId="16" xfId="137" applyFont="1" applyBorder="1"/>
    <xf numFmtId="0" fontId="5" fillId="0" borderId="16" xfId="0" applyFont="1" applyBorder="1">
      <alignment vertical="center"/>
    </xf>
    <xf numFmtId="0" fontId="7" fillId="0" borderId="17" xfId="0" applyFont="1" applyBorder="1" applyAlignment="1">
      <alignment horizontal="center" vertical="center"/>
    </xf>
    <xf numFmtId="0" fontId="7" fillId="0" borderId="16" xfId="0" applyFont="1" applyBorder="1" applyAlignment="1">
      <alignment horizontal="left" vertical="center"/>
    </xf>
    <xf numFmtId="0" fontId="7" fillId="0" borderId="16" xfId="0" applyFont="1" applyBorder="1">
      <alignment vertical="center"/>
    </xf>
    <xf numFmtId="0" fontId="7" fillId="0" borderId="16" xfId="0" applyFont="1" applyBorder="1" applyAlignment="1">
      <alignment horizontal="right" vertical="center"/>
    </xf>
    <xf numFmtId="0" fontId="7" fillId="0" borderId="0" xfId="0" applyFont="1" applyAlignment="1">
      <alignment vertical="distributed"/>
    </xf>
    <xf numFmtId="0" fontId="7" fillId="0" borderId="0" xfId="0" applyFont="1" applyAlignment="1">
      <alignment horizontal="left" vertical="center"/>
    </xf>
    <xf numFmtId="0" fontId="7" fillId="0" borderId="0" xfId="0" applyFont="1" applyAlignment="1">
      <alignment horizontal="left" vertical="center" indent="1"/>
    </xf>
    <xf numFmtId="184" fontId="7" fillId="0" borderId="0" xfId="0" applyNumberFormat="1" applyFont="1">
      <alignment vertical="center"/>
    </xf>
    <xf numFmtId="0" fontId="7" fillId="0" borderId="14" xfId="0" applyFont="1" applyBorder="1">
      <alignment vertical="center"/>
    </xf>
    <xf numFmtId="0" fontId="7" fillId="0" borderId="18" xfId="0" applyFont="1" applyBorder="1" applyAlignment="1">
      <alignment horizontal="center" vertical="center"/>
    </xf>
    <xf numFmtId="0" fontId="7" fillId="0" borderId="0" xfId="137" applyFont="1"/>
    <xf numFmtId="38" fontId="3" fillId="24" borderId="19" xfId="71" applyFont="1" applyFill="1" applyBorder="1" applyAlignment="1">
      <alignment horizontal="center" vertical="center" wrapText="1"/>
    </xf>
    <xf numFmtId="38" fontId="3" fillId="24" borderId="0" xfId="71" applyFont="1" applyFill="1" applyBorder="1" applyAlignment="1">
      <alignment horizontal="center" vertical="center" wrapText="1"/>
    </xf>
    <xf numFmtId="38" fontId="3" fillId="24" borderId="20" xfId="71" applyFont="1" applyFill="1" applyBorder="1" applyAlignment="1">
      <alignment horizontal="center" vertical="center" wrapText="1"/>
    </xf>
    <xf numFmtId="38" fontId="3" fillId="24" borderId="21" xfId="71" applyFont="1" applyFill="1" applyBorder="1" applyAlignment="1">
      <alignment horizontal="center" vertical="center" wrapText="1"/>
    </xf>
    <xf numFmtId="38" fontId="3" fillId="24" borderId="22" xfId="71" applyFont="1" applyFill="1" applyBorder="1" applyAlignment="1">
      <alignment horizontal="center" vertical="center" wrapText="1"/>
    </xf>
    <xf numFmtId="38" fontId="3" fillId="24" borderId="23" xfId="71" applyFont="1" applyFill="1" applyBorder="1" applyAlignment="1">
      <alignment horizontal="center" vertical="center" wrapText="1"/>
    </xf>
    <xf numFmtId="182" fontId="7" fillId="0" borderId="0" xfId="0" applyNumberFormat="1" applyFont="1">
      <alignment vertical="center"/>
    </xf>
    <xf numFmtId="0" fontId="3" fillId="0" borderId="0" xfId="0" applyFont="1" applyAlignment="1">
      <alignment horizontal="right" vertical="center"/>
    </xf>
    <xf numFmtId="0" fontId="3" fillId="0" borderId="16" xfId="137" applyFont="1" applyBorder="1"/>
    <xf numFmtId="0" fontId="3" fillId="0" borderId="16" xfId="0" applyFont="1" applyBorder="1">
      <alignment vertical="center"/>
    </xf>
    <xf numFmtId="0" fontId="7" fillId="0" borderId="21" xfId="0" applyFont="1" applyBorder="1" applyAlignment="1">
      <alignment horizontal="center" vertical="center"/>
    </xf>
    <xf numFmtId="0" fontId="6" fillId="0" borderId="0" xfId="137" applyFont="1" applyAlignment="1">
      <alignment horizontal="center"/>
    </xf>
    <xf numFmtId="178" fontId="5" fillId="0" borderId="13" xfId="0" applyNumberFormat="1" applyFont="1" applyBorder="1">
      <alignment vertical="center"/>
    </xf>
    <xf numFmtId="178" fontId="5" fillId="0" borderId="12" xfId="0" applyNumberFormat="1" applyFont="1" applyBorder="1">
      <alignment vertical="center"/>
    </xf>
    <xf numFmtId="0" fontId="5" fillId="0" borderId="0" xfId="0" applyFont="1" applyAlignment="1">
      <alignment horizontal="right" vertical="center"/>
    </xf>
    <xf numFmtId="178" fontId="3" fillId="0" borderId="0" xfId="0" applyNumberFormat="1" applyFont="1">
      <alignment vertical="center"/>
    </xf>
    <xf numFmtId="0" fontId="3" fillId="0" borderId="0" xfId="137" applyFont="1" applyAlignment="1">
      <alignment vertical="center"/>
    </xf>
    <xf numFmtId="38" fontId="9" fillId="0" borderId="0" xfId="71" applyFont="1" applyAlignment="1">
      <alignment vertical="center"/>
    </xf>
    <xf numFmtId="38" fontId="9" fillId="0" borderId="0" xfId="71" applyFont="1" applyAlignment="1">
      <alignment horizontal="center" vertical="center"/>
    </xf>
    <xf numFmtId="38" fontId="9" fillId="0" borderId="0" xfId="71" applyFont="1" applyFill="1" applyAlignment="1">
      <alignment vertical="center"/>
    </xf>
    <xf numFmtId="38" fontId="9" fillId="0" borderId="0" xfId="71" applyFont="1" applyFill="1" applyAlignment="1">
      <alignment horizontal="center" vertical="center"/>
    </xf>
    <xf numFmtId="38" fontId="3" fillId="0" borderId="15" xfId="71" applyFont="1" applyBorder="1" applyAlignment="1">
      <alignment vertical="center"/>
    </xf>
    <xf numFmtId="38" fontId="4" fillId="0" borderId="0" xfId="71" applyFont="1" applyAlignment="1">
      <alignment vertical="center"/>
    </xf>
    <xf numFmtId="38" fontId="3" fillId="0" borderId="0" xfId="71" applyFont="1" applyAlignment="1">
      <alignment vertical="center" wrapText="1"/>
    </xf>
    <xf numFmtId="38" fontId="3" fillId="0" borderId="0" xfId="71" applyFont="1" applyBorder="1" applyAlignment="1">
      <alignment vertical="center" wrapText="1"/>
    </xf>
    <xf numFmtId="38" fontId="3" fillId="24" borderId="36" xfId="71" applyFont="1" applyFill="1" applyBorder="1" applyAlignment="1">
      <alignment horizontal="center" vertical="center" wrapText="1"/>
    </xf>
    <xf numFmtId="38" fontId="3" fillId="24" borderId="37" xfId="71" applyFont="1" applyFill="1" applyBorder="1" applyAlignment="1">
      <alignment horizontal="center" vertical="center" wrapText="1"/>
    </xf>
    <xf numFmtId="38" fontId="3" fillId="24" borderId="38" xfId="71" applyFont="1" applyFill="1" applyBorder="1" applyAlignment="1">
      <alignment horizontal="center" vertical="center" wrapText="1"/>
    </xf>
    <xf numFmtId="38" fontId="4" fillId="0" borderId="0" xfId="71" applyFont="1" applyBorder="1" applyAlignment="1">
      <alignment vertical="center"/>
    </xf>
    <xf numFmtId="0" fontId="5" fillId="0" borderId="15" xfId="137" applyFont="1" applyBorder="1"/>
    <xf numFmtId="0" fontId="5" fillId="0" borderId="15" xfId="0" applyFont="1" applyBorder="1">
      <alignment vertical="center"/>
    </xf>
    <xf numFmtId="181" fontId="7" fillId="0" borderId="15" xfId="0" applyNumberFormat="1" applyFont="1" applyBorder="1" applyAlignment="1">
      <alignment horizontal="right" vertical="center"/>
    </xf>
    <xf numFmtId="38" fontId="3" fillId="0" borderId="15" xfId="71" applyFont="1" applyBorder="1" applyAlignment="1">
      <alignment horizontal="center" vertical="center"/>
    </xf>
    <xf numFmtId="0" fontId="7" fillId="0" borderId="15" xfId="137" applyFont="1" applyBorder="1"/>
    <xf numFmtId="0" fontId="10" fillId="0" borderId="0" xfId="0" applyFont="1">
      <alignment vertical="center"/>
    </xf>
    <xf numFmtId="0" fontId="5" fillId="0" borderId="0" xfId="137" applyFont="1" applyAlignment="1">
      <alignment shrinkToFit="1"/>
    </xf>
    <xf numFmtId="0" fontId="5" fillId="0" borderId="0" xfId="0" applyFont="1" applyAlignment="1">
      <alignment vertical="center" shrinkToFit="1"/>
    </xf>
    <xf numFmtId="0" fontId="5" fillId="0" borderId="16" xfId="137" applyFont="1" applyBorder="1" applyAlignment="1">
      <alignment shrinkToFit="1"/>
    </xf>
    <xf numFmtId="0" fontId="5" fillId="0" borderId="16" xfId="0" applyFont="1" applyBorder="1" applyAlignment="1">
      <alignment vertical="center" shrinkToFit="1"/>
    </xf>
    <xf numFmtId="0" fontId="5" fillId="0" borderId="0" xfId="0" applyFont="1" applyAlignment="1">
      <alignment horizontal="right" vertical="center" shrinkToFit="1"/>
    </xf>
    <xf numFmtId="178" fontId="5" fillId="0" borderId="13" xfId="0" applyNumberFormat="1" applyFont="1" applyBorder="1" applyAlignment="1">
      <alignment vertical="center" shrinkToFit="1"/>
    </xf>
    <xf numFmtId="180" fontId="5" fillId="0" borderId="13" xfId="0" applyNumberFormat="1" applyFont="1" applyBorder="1" applyAlignment="1">
      <alignment vertical="center" shrinkToFit="1"/>
    </xf>
    <xf numFmtId="178" fontId="5" fillId="0" borderId="12" xfId="0" applyNumberFormat="1" applyFont="1" applyBorder="1" applyAlignment="1">
      <alignment vertical="center" shrinkToFit="1"/>
    </xf>
    <xf numFmtId="179" fontId="5" fillId="0" borderId="0" xfId="0" applyNumberFormat="1" applyFont="1" applyAlignment="1">
      <alignment vertical="center" shrinkToFit="1"/>
    </xf>
    <xf numFmtId="180" fontId="5" fillId="0" borderId="0" xfId="0" applyNumberFormat="1" applyFont="1" applyAlignment="1">
      <alignment vertical="center" shrinkToFit="1"/>
    </xf>
    <xf numFmtId="0" fontId="3" fillId="0" borderId="0" xfId="0" applyFont="1" applyAlignment="1">
      <alignment horizontal="right" vertical="center" shrinkToFit="1"/>
    </xf>
    <xf numFmtId="0" fontId="5" fillId="0" borderId="12" xfId="0" applyFont="1" applyBorder="1" applyAlignment="1">
      <alignment vertical="center" shrinkToFit="1"/>
    </xf>
    <xf numFmtId="0" fontId="5" fillId="0" borderId="17" xfId="0" applyFont="1" applyBorder="1" applyAlignment="1">
      <alignment horizontal="center" vertical="center"/>
    </xf>
    <xf numFmtId="0" fontId="3" fillId="24" borderId="43" xfId="0" applyFont="1" applyFill="1" applyBorder="1" applyAlignment="1">
      <alignment horizontal="center" vertical="top" shrinkToFit="1"/>
    </xf>
    <xf numFmtId="0" fontId="3" fillId="24" borderId="44" xfId="0" applyFont="1" applyFill="1" applyBorder="1" applyAlignment="1">
      <alignment horizontal="center" vertical="top" shrinkToFit="1"/>
    </xf>
    <xf numFmtId="0" fontId="3" fillId="0" borderId="45" xfId="0" applyFont="1" applyBorder="1" applyAlignment="1">
      <alignment horizontal="center" vertical="center" shrinkToFit="1"/>
    </xf>
    <xf numFmtId="178" fontId="3" fillId="0" borderId="45" xfId="0" applyNumberFormat="1" applyFont="1" applyBorder="1" applyAlignment="1">
      <alignment vertical="center" shrinkToFit="1"/>
    </xf>
    <xf numFmtId="0" fontId="11" fillId="0" borderId="0" xfId="0" applyFont="1">
      <alignment vertical="center"/>
    </xf>
    <xf numFmtId="0" fontId="7" fillId="0" borderId="34" xfId="0" applyFont="1" applyBorder="1" applyAlignment="1">
      <alignment horizontal="center" vertical="center"/>
    </xf>
    <xf numFmtId="0" fontId="7" fillId="0" borderId="46" xfId="0" applyFont="1" applyBorder="1" applyAlignment="1">
      <alignment horizontal="center" vertical="center"/>
    </xf>
    <xf numFmtId="38" fontId="3" fillId="0" borderId="0" xfId="71" applyFont="1" applyFill="1" applyBorder="1" applyAlignment="1">
      <alignment horizontal="center" vertical="center" shrinkToFit="1"/>
    </xf>
    <xf numFmtId="38" fontId="3" fillId="0" borderId="0" xfId="71" applyFont="1" applyAlignment="1">
      <alignment vertical="center" shrinkToFit="1"/>
    </xf>
    <xf numFmtId="38" fontId="3" fillId="0" borderId="0" xfId="71" applyFont="1" applyBorder="1" applyAlignment="1">
      <alignment vertical="center" shrinkToFit="1"/>
    </xf>
    <xf numFmtId="0" fontId="3" fillId="0" borderId="0" xfId="0" applyFont="1" applyAlignment="1">
      <alignment vertical="center" shrinkToFit="1"/>
    </xf>
    <xf numFmtId="38" fontId="3" fillId="0" borderId="0" xfId="71" applyFont="1" applyFill="1" applyBorder="1" applyAlignment="1">
      <alignment horizontal="left" vertical="center" shrinkToFit="1"/>
    </xf>
    <xf numFmtId="38" fontId="3" fillId="0" borderId="0" xfId="71" applyFont="1" applyFill="1" applyBorder="1" applyAlignment="1">
      <alignment horizontal="right" vertical="center" shrinkToFit="1"/>
    </xf>
    <xf numFmtId="0" fontId="7" fillId="0" borderId="25" xfId="0" applyFont="1" applyBorder="1" applyAlignment="1">
      <alignment horizontal="center" vertical="center"/>
    </xf>
    <xf numFmtId="0" fontId="12" fillId="0" borderId="0" xfId="0" applyFont="1">
      <alignment vertical="center"/>
    </xf>
    <xf numFmtId="181" fontId="5" fillId="0" borderId="13" xfId="0" applyNumberFormat="1" applyFont="1" applyBorder="1" applyAlignment="1">
      <alignment vertical="center" shrinkToFit="1"/>
    </xf>
    <xf numFmtId="181" fontId="3" fillId="0" borderId="45" xfId="0" applyNumberFormat="1" applyFont="1" applyBorder="1">
      <alignment vertical="center"/>
    </xf>
    <xf numFmtId="0" fontId="8" fillId="0" borderId="0" xfId="0" applyFont="1">
      <alignment vertical="center"/>
    </xf>
    <xf numFmtId="0" fontId="13" fillId="0" borderId="0" xfId="0" applyFont="1">
      <alignment vertical="center"/>
    </xf>
    <xf numFmtId="0" fontId="5" fillId="0" borderId="0" xfId="137" applyFont="1" applyAlignment="1">
      <alignment horizontal="center"/>
    </xf>
    <xf numFmtId="0" fontId="5" fillId="0" borderId="0" xfId="0" applyFont="1" applyAlignment="1">
      <alignment horizontal="center" vertical="center"/>
    </xf>
    <xf numFmtId="179" fontId="5" fillId="0" borderId="47" xfId="0" applyNumberFormat="1" applyFont="1" applyBorder="1" applyAlignment="1">
      <alignment vertical="center" shrinkToFit="1"/>
    </xf>
    <xf numFmtId="181" fontId="5" fillId="0" borderId="47" xfId="0" applyNumberFormat="1" applyFont="1" applyBorder="1" applyAlignment="1">
      <alignment vertical="center" shrinkToFit="1"/>
    </xf>
    <xf numFmtId="181" fontId="7" fillId="0" borderId="22" xfId="0" applyNumberFormat="1" applyFont="1" applyBorder="1" applyAlignment="1">
      <alignment horizontal="right" vertical="center"/>
    </xf>
    <xf numFmtId="189" fontId="3" fillId="0" borderId="34" xfId="0" applyNumberFormat="1" applyFont="1" applyBorder="1">
      <alignment vertical="center"/>
    </xf>
    <xf numFmtId="38" fontId="3" fillId="0" borderId="0" xfId="71" applyFont="1" applyAlignment="1">
      <alignment horizontal="right" vertical="center"/>
    </xf>
    <xf numFmtId="185" fontId="7" fillId="0" borderId="53" xfId="0" applyNumberFormat="1" applyFont="1" applyBorder="1">
      <alignment vertical="center"/>
    </xf>
    <xf numFmtId="185" fontId="7" fillId="0" borderId="54" xfId="0" applyNumberFormat="1" applyFont="1" applyBorder="1">
      <alignment vertical="center"/>
    </xf>
    <xf numFmtId="185" fontId="7" fillId="0" borderId="44" xfId="0" applyNumberFormat="1" applyFont="1" applyBorder="1">
      <alignment vertical="center"/>
    </xf>
    <xf numFmtId="185" fontId="7" fillId="0" borderId="55" xfId="0" applyNumberFormat="1" applyFont="1" applyBorder="1">
      <alignment vertical="center"/>
    </xf>
    <xf numFmtId="185" fontId="5" fillId="24" borderId="18" xfId="0" applyNumberFormat="1" applyFont="1" applyFill="1" applyBorder="1" applyAlignment="1">
      <alignment vertical="center" shrinkToFit="1"/>
    </xf>
    <xf numFmtId="185" fontId="5" fillId="24" borderId="56" xfId="0" applyNumberFormat="1" applyFont="1" applyFill="1" applyBorder="1" applyAlignment="1">
      <alignment vertical="center" shrinkToFit="1"/>
    </xf>
    <xf numFmtId="185" fontId="5" fillId="0" borderId="57" xfId="0" applyNumberFormat="1" applyFont="1" applyBorder="1" applyAlignment="1">
      <alignment vertical="center" shrinkToFit="1"/>
    </xf>
    <xf numFmtId="185" fontId="5" fillId="24" borderId="57" xfId="0" applyNumberFormat="1" applyFont="1" applyFill="1" applyBorder="1" applyAlignment="1">
      <alignment vertical="center" shrinkToFit="1"/>
    </xf>
    <xf numFmtId="187" fontId="5" fillId="0" borderId="57" xfId="0" applyNumberFormat="1" applyFont="1" applyBorder="1" applyAlignment="1">
      <alignment vertical="center" shrinkToFit="1"/>
    </xf>
    <xf numFmtId="185" fontId="5" fillId="0" borderId="57" xfId="0" applyNumberFormat="1" applyFont="1" applyBorder="1">
      <alignment vertical="center"/>
    </xf>
    <xf numFmtId="185" fontId="5" fillId="24" borderId="42" xfId="0" applyNumberFormat="1" applyFont="1" applyFill="1" applyBorder="1">
      <alignment vertical="center"/>
    </xf>
    <xf numFmtId="185" fontId="5" fillId="24" borderId="19" xfId="0" applyNumberFormat="1" applyFont="1" applyFill="1" applyBorder="1">
      <alignment vertical="center"/>
    </xf>
    <xf numFmtId="185" fontId="5" fillId="24" borderId="57" xfId="0" applyNumberFormat="1" applyFont="1" applyFill="1" applyBorder="1">
      <alignment vertical="center"/>
    </xf>
    <xf numFmtId="0" fontId="3" fillId="0" borderId="14" xfId="0" applyFont="1" applyBorder="1" applyAlignment="1">
      <alignment horizontal="center" vertical="center" wrapText="1"/>
    </xf>
    <xf numFmtId="181" fontId="3" fillId="27" borderId="44" xfId="0" applyNumberFormat="1" applyFont="1" applyFill="1" applyBorder="1">
      <alignment vertical="center"/>
    </xf>
    <xf numFmtId="0" fontId="3" fillId="0" borderId="44" xfId="0" applyFont="1" applyBorder="1" applyAlignment="1">
      <alignment vertical="center" shrinkToFit="1"/>
    </xf>
    <xf numFmtId="0" fontId="3" fillId="0" borderId="43" xfId="0" applyFont="1" applyBorder="1" applyAlignment="1">
      <alignment vertical="center" shrinkToFit="1"/>
    </xf>
    <xf numFmtId="181" fontId="3" fillId="0" borderId="43" xfId="0" applyNumberFormat="1" applyFont="1" applyBorder="1" applyAlignment="1">
      <alignment vertical="center" shrinkToFit="1"/>
    </xf>
    <xf numFmtId="181" fontId="3" fillId="28" borderId="43" xfId="0" applyNumberFormat="1" applyFont="1" applyFill="1" applyBorder="1">
      <alignment vertical="center"/>
    </xf>
    <xf numFmtId="181" fontId="3" fillId="28" borderId="44" xfId="0" applyNumberFormat="1" applyFont="1" applyFill="1" applyBorder="1">
      <alignment vertical="center"/>
    </xf>
    <xf numFmtId="190" fontId="7" fillId="0" borderId="0" xfId="0" applyNumberFormat="1" applyFont="1">
      <alignment vertical="center"/>
    </xf>
    <xf numFmtId="0" fontId="3" fillId="0" borderId="60" xfId="0" applyFont="1" applyBorder="1" applyAlignment="1">
      <alignment horizontal="center" vertical="center" shrinkToFit="1"/>
    </xf>
    <xf numFmtId="178" fontId="3" fillId="0" borderId="60" xfId="0" applyNumberFormat="1" applyFont="1" applyBorder="1" applyAlignment="1">
      <alignment vertical="center" shrinkToFit="1"/>
    </xf>
    <xf numFmtId="181" fontId="3" fillId="0" borderId="60" xfId="0" applyNumberFormat="1" applyFont="1" applyBorder="1">
      <alignment vertical="center"/>
    </xf>
    <xf numFmtId="0" fontId="3" fillId="26" borderId="14" xfId="0" applyFont="1" applyFill="1" applyBorder="1" applyAlignment="1">
      <alignment horizontal="center" vertical="center" wrapText="1"/>
    </xf>
    <xf numFmtId="181" fontId="3" fillId="26" borderId="43" xfId="0" applyNumberFormat="1" applyFont="1" applyFill="1" applyBorder="1">
      <alignment vertical="center"/>
    </xf>
    <xf numFmtId="181" fontId="3" fillId="30" borderId="44" xfId="0" applyNumberFormat="1" applyFont="1" applyFill="1" applyBorder="1">
      <alignment vertical="center"/>
    </xf>
    <xf numFmtId="181" fontId="3" fillId="28" borderId="34" xfId="0" applyNumberFormat="1" applyFont="1" applyFill="1" applyBorder="1">
      <alignment vertical="center"/>
    </xf>
    <xf numFmtId="181" fontId="3" fillId="26" borderId="67" xfId="0" applyNumberFormat="1" applyFont="1" applyFill="1" applyBorder="1">
      <alignment vertical="center"/>
    </xf>
    <xf numFmtId="185" fontId="7" fillId="24" borderId="54" xfId="0" applyNumberFormat="1" applyFont="1" applyFill="1" applyBorder="1">
      <alignment vertical="center"/>
    </xf>
    <xf numFmtId="185" fontId="7" fillId="24" borderId="46" xfId="0" applyNumberFormat="1" applyFont="1" applyFill="1" applyBorder="1">
      <alignment vertical="center"/>
    </xf>
    <xf numFmtId="185" fontId="7" fillId="24" borderId="44" xfId="0" applyNumberFormat="1" applyFont="1" applyFill="1" applyBorder="1">
      <alignment vertical="center"/>
    </xf>
    <xf numFmtId="185" fontId="7" fillId="24" borderId="34" xfId="0" applyNumberFormat="1" applyFont="1" applyFill="1" applyBorder="1">
      <alignment vertical="center"/>
    </xf>
    <xf numFmtId="0" fontId="7" fillId="24" borderId="23" xfId="0" applyFont="1" applyFill="1" applyBorder="1" applyAlignment="1">
      <alignment horizontal="center" vertical="center"/>
    </xf>
    <xf numFmtId="185" fontId="7" fillId="24" borderId="52" xfId="0" applyNumberFormat="1" applyFont="1" applyFill="1" applyBorder="1">
      <alignment vertical="center"/>
    </xf>
    <xf numFmtId="0" fontId="7" fillId="0" borderId="0" xfId="0" applyFont="1" applyAlignment="1">
      <alignment horizontal="center" vertical="center"/>
    </xf>
    <xf numFmtId="189" fontId="3" fillId="0" borderId="48" xfId="0" applyNumberFormat="1" applyFont="1" applyBorder="1">
      <alignment vertical="center"/>
    </xf>
    <xf numFmtId="181" fontId="3" fillId="0" borderId="67" xfId="0" applyNumberFormat="1" applyFont="1" applyBorder="1" applyAlignment="1">
      <alignment vertical="center" shrinkToFit="1"/>
    </xf>
    <xf numFmtId="181" fontId="3" fillId="25" borderId="44" xfId="0" applyNumberFormat="1" applyFont="1" applyFill="1" applyBorder="1" applyAlignment="1">
      <alignment vertical="center" shrinkToFit="1"/>
    </xf>
    <xf numFmtId="183" fontId="7" fillId="0" borderId="54" xfId="0" applyNumberFormat="1" applyFont="1" applyBorder="1">
      <alignment vertical="center"/>
    </xf>
    <xf numFmtId="183" fontId="7" fillId="0" borderId="55" xfId="0" applyNumberFormat="1" applyFont="1" applyBorder="1">
      <alignment vertical="center"/>
    </xf>
    <xf numFmtId="181" fontId="3" fillId="0" borderId="43" xfId="0" applyNumberFormat="1" applyFont="1" applyBorder="1">
      <alignment vertical="center"/>
    </xf>
    <xf numFmtId="181" fontId="3" fillId="30" borderId="43" xfId="0" applyNumberFormat="1" applyFont="1" applyFill="1" applyBorder="1">
      <alignment vertical="center"/>
    </xf>
    <xf numFmtId="181" fontId="3" fillId="0" borderId="44" xfId="0" applyNumberFormat="1" applyFont="1" applyBorder="1">
      <alignment vertical="center"/>
    </xf>
    <xf numFmtId="178" fontId="3" fillId="30" borderId="45" xfId="0" applyNumberFormat="1" applyFont="1" applyFill="1" applyBorder="1" applyAlignment="1">
      <alignment vertical="center" shrinkToFit="1"/>
    </xf>
    <xf numFmtId="178" fontId="3" fillId="28" borderId="45" xfId="0" applyNumberFormat="1" applyFont="1" applyFill="1" applyBorder="1" applyAlignment="1">
      <alignment vertical="center" shrinkToFit="1"/>
    </xf>
    <xf numFmtId="178" fontId="3" fillId="26" borderId="45" xfId="0" applyNumberFormat="1" applyFont="1" applyFill="1" applyBorder="1" applyAlignment="1">
      <alignment vertical="center" shrinkToFit="1"/>
    </xf>
    <xf numFmtId="38" fontId="3" fillId="0" borderId="0" xfId="71" applyFont="1" applyFill="1" applyBorder="1" applyAlignment="1">
      <alignment vertical="center" shrinkToFit="1"/>
    </xf>
    <xf numFmtId="0" fontId="7" fillId="0" borderId="40" xfId="0" applyFont="1" applyBorder="1" applyAlignment="1">
      <alignment horizontal="center" vertical="center"/>
    </xf>
    <xf numFmtId="185" fontId="5" fillId="24" borderId="18" xfId="0" applyNumberFormat="1" applyFont="1" applyFill="1" applyBorder="1">
      <alignment vertical="center"/>
    </xf>
    <xf numFmtId="0" fontId="3" fillId="0" borderId="65" xfId="0" applyFont="1" applyBorder="1" applyAlignment="1">
      <alignment horizontal="center" vertical="center" shrinkToFit="1"/>
    </xf>
    <xf numFmtId="0" fontId="3" fillId="0" borderId="34" xfId="0" applyFont="1" applyBorder="1" applyAlignment="1">
      <alignment horizontal="center" vertical="center" shrinkToFit="1"/>
    </xf>
    <xf numFmtId="189" fontId="3" fillId="36" borderId="44" xfId="0" applyNumberFormat="1" applyFont="1" applyFill="1" applyBorder="1">
      <alignment vertical="center"/>
    </xf>
    <xf numFmtId="189" fontId="3" fillId="36" borderId="48" xfId="0" applyNumberFormat="1" applyFont="1" applyFill="1" applyBorder="1">
      <alignment vertical="center"/>
    </xf>
    <xf numFmtId="0" fontId="7" fillId="0" borderId="48" xfId="0" applyFont="1" applyBorder="1" applyAlignment="1">
      <alignment horizontal="center" vertical="center"/>
    </xf>
    <xf numFmtId="185" fontId="7" fillId="0" borderId="52" xfId="0" applyNumberFormat="1" applyFont="1" applyBorder="1">
      <alignment vertical="center"/>
    </xf>
    <xf numFmtId="185" fontId="7" fillId="0" borderId="43" xfId="0" applyNumberFormat="1" applyFont="1" applyBorder="1">
      <alignment vertical="center"/>
    </xf>
    <xf numFmtId="3" fontId="41" fillId="0" borderId="42" xfId="81" applyNumberFormat="1" applyFont="1" applyFill="1" applyBorder="1" applyAlignment="1">
      <alignment vertical="center"/>
    </xf>
    <xf numFmtId="0" fontId="41" fillId="0" borderId="0" xfId="135" applyFont="1">
      <alignment vertical="center"/>
    </xf>
    <xf numFmtId="0" fontId="41" fillId="0" borderId="42" xfId="135" applyFont="1" applyBorder="1">
      <alignment vertical="center"/>
    </xf>
    <xf numFmtId="0" fontId="41" fillId="0" borderId="0" xfId="135" applyFont="1" applyAlignment="1">
      <alignment horizontal="center" vertical="center"/>
    </xf>
    <xf numFmtId="0" fontId="43" fillId="0" borderId="0" xfId="135" applyFont="1">
      <alignment vertical="center"/>
    </xf>
    <xf numFmtId="181" fontId="43" fillId="0" borderId="0" xfId="135" applyNumberFormat="1" applyFont="1">
      <alignment vertical="center"/>
    </xf>
    <xf numFmtId="3" fontId="43" fillId="0" borderId="0" xfId="135" applyNumberFormat="1" applyFont="1">
      <alignment vertical="center"/>
    </xf>
    <xf numFmtId="0" fontId="41" fillId="33" borderId="61" xfId="135" applyFont="1" applyFill="1" applyBorder="1" applyAlignment="1">
      <alignment horizontal="center" vertical="center"/>
    </xf>
    <xf numFmtId="181" fontId="41" fillId="33" borderId="61" xfId="135" applyNumberFormat="1" applyFont="1" applyFill="1" applyBorder="1" applyAlignment="1">
      <alignment horizontal="center" vertical="center"/>
    </xf>
    <xf numFmtId="3" fontId="41" fillId="33" borderId="61" xfId="135" applyNumberFormat="1" applyFont="1" applyFill="1" applyBorder="1" applyAlignment="1">
      <alignment horizontal="center" vertical="center"/>
    </xf>
    <xf numFmtId="0" fontId="41" fillId="0" borderId="77" xfId="135" applyFont="1" applyBorder="1">
      <alignment vertical="center"/>
    </xf>
    <xf numFmtId="0" fontId="41" fillId="0" borderId="73" xfId="135" applyFont="1" applyBorder="1" applyAlignment="1">
      <alignment horizontal="center" vertical="center"/>
    </xf>
    <xf numFmtId="0" fontId="41" fillId="0" borderId="20" xfId="135" applyFont="1" applyBorder="1">
      <alignment vertical="center"/>
    </xf>
    <xf numFmtId="0" fontId="41" fillId="0" borderId="19" xfId="135" applyFont="1" applyBorder="1">
      <alignment vertical="center"/>
    </xf>
    <xf numFmtId="0" fontId="40" fillId="0" borderId="0" xfId="0" applyFont="1">
      <alignment vertical="center"/>
    </xf>
    <xf numFmtId="0" fontId="41" fillId="0" borderId="42" xfId="135" applyFont="1" applyBorder="1" applyAlignment="1">
      <alignment vertical="center" shrinkToFit="1"/>
    </xf>
    <xf numFmtId="181" fontId="41" fillId="0" borderId="0" xfId="135" applyNumberFormat="1" applyFont="1">
      <alignment vertical="center"/>
    </xf>
    <xf numFmtId="0" fontId="41" fillId="32" borderId="74" xfId="135" applyFont="1" applyFill="1" applyBorder="1" applyAlignment="1">
      <alignment horizontal="center" vertical="center"/>
    </xf>
    <xf numFmtId="0" fontId="41" fillId="32" borderId="69" xfId="135" applyFont="1" applyFill="1" applyBorder="1">
      <alignment vertical="center"/>
    </xf>
    <xf numFmtId="0" fontId="41" fillId="32" borderId="76" xfId="135" applyFont="1" applyFill="1" applyBorder="1">
      <alignment vertical="center"/>
    </xf>
    <xf numFmtId="0" fontId="44" fillId="0" borderId="0" xfId="135" applyFont="1">
      <alignment vertical="center"/>
    </xf>
    <xf numFmtId="177" fontId="41" fillId="0" borderId="0" xfId="135" applyNumberFormat="1" applyFont="1">
      <alignment vertical="center"/>
    </xf>
    <xf numFmtId="0" fontId="41" fillId="0" borderId="0" xfId="135" applyFont="1" applyAlignment="1">
      <alignment horizontal="right" vertical="center"/>
    </xf>
    <xf numFmtId="49" fontId="41" fillId="33" borderId="61" xfId="135" applyNumberFormat="1" applyFont="1" applyFill="1" applyBorder="1" applyAlignment="1">
      <alignment horizontal="center" vertical="center"/>
    </xf>
    <xf numFmtId="177" fontId="41" fillId="0" borderId="71" xfId="135" applyNumberFormat="1" applyFont="1" applyBorder="1">
      <alignment vertical="center"/>
    </xf>
    <xf numFmtId="0" fontId="41" fillId="0" borderId="73" xfId="135" applyFont="1" applyBorder="1">
      <alignment vertical="center"/>
    </xf>
    <xf numFmtId="0" fontId="41" fillId="0" borderId="72" xfId="135" applyFont="1" applyBorder="1">
      <alignment vertical="center"/>
    </xf>
    <xf numFmtId="177" fontId="41" fillId="0" borderId="19" xfId="135" applyNumberFormat="1" applyFont="1" applyBorder="1">
      <alignment vertical="center"/>
    </xf>
    <xf numFmtId="177" fontId="41" fillId="0" borderId="0" xfId="135" applyNumberFormat="1" applyFont="1" applyAlignment="1">
      <alignment horizontal="center" vertical="center"/>
    </xf>
    <xf numFmtId="0" fontId="41" fillId="32" borderId="70" xfId="135" applyFont="1" applyFill="1" applyBorder="1">
      <alignment vertical="center"/>
    </xf>
    <xf numFmtId="177" fontId="41" fillId="32" borderId="69" xfId="135" applyNumberFormat="1" applyFont="1" applyFill="1" applyBorder="1">
      <alignment vertical="center"/>
    </xf>
    <xf numFmtId="181" fontId="43" fillId="0" borderId="0" xfId="135" applyNumberFormat="1" applyFont="1" applyAlignment="1">
      <alignment horizontal="right" vertical="center"/>
    </xf>
    <xf numFmtId="0" fontId="43" fillId="0" borderId="0" xfId="136" applyFont="1">
      <alignment vertical="center"/>
    </xf>
    <xf numFmtId="0" fontId="41" fillId="28" borderId="61" xfId="136" applyFont="1" applyFill="1" applyBorder="1" applyAlignment="1">
      <alignment horizontal="center" vertical="center"/>
    </xf>
    <xf numFmtId="181" fontId="41" fillId="28" borderId="61" xfId="136" applyNumberFormat="1" applyFont="1" applyFill="1" applyBorder="1" applyAlignment="1">
      <alignment horizontal="center" vertical="center"/>
    </xf>
    <xf numFmtId="0" fontId="41" fillId="28" borderId="83" xfId="136" applyFont="1" applyFill="1" applyBorder="1" applyAlignment="1">
      <alignment horizontal="center" vertical="center"/>
    </xf>
    <xf numFmtId="0" fontId="41" fillId="28" borderId="82" xfId="136" applyFont="1" applyFill="1" applyBorder="1" applyAlignment="1">
      <alignment horizontal="center" vertical="center"/>
    </xf>
    <xf numFmtId="0" fontId="41" fillId="28" borderId="84" xfId="136" applyFont="1" applyFill="1" applyBorder="1" applyAlignment="1">
      <alignment horizontal="center" vertical="center"/>
    </xf>
    <xf numFmtId="0" fontId="41" fillId="0" borderId="77" xfId="136" applyFont="1" applyBorder="1">
      <alignment vertical="center"/>
    </xf>
    <xf numFmtId="0" fontId="41" fillId="0" borderId="42" xfId="136" applyFont="1" applyBorder="1">
      <alignment vertical="center"/>
    </xf>
    <xf numFmtId="0" fontId="41" fillId="38" borderId="74" xfId="136" applyFont="1" applyFill="1" applyBorder="1" applyAlignment="1">
      <alignment horizontal="center" vertical="center"/>
    </xf>
    <xf numFmtId="0" fontId="41" fillId="38" borderId="73" xfId="135" applyFont="1" applyFill="1" applyBorder="1">
      <alignment vertical="center"/>
    </xf>
    <xf numFmtId="177" fontId="41" fillId="38" borderId="73" xfId="135" applyNumberFormat="1" applyFont="1" applyFill="1" applyBorder="1">
      <alignment vertical="center"/>
    </xf>
    <xf numFmtId="0" fontId="41" fillId="38" borderId="72" xfId="135" applyFont="1" applyFill="1" applyBorder="1">
      <alignment vertical="center"/>
    </xf>
    <xf numFmtId="0" fontId="41" fillId="26" borderId="53" xfId="136" applyFont="1" applyFill="1" applyBorder="1" applyAlignment="1">
      <alignment horizontal="center" vertical="center"/>
    </xf>
    <xf numFmtId="0" fontId="41" fillId="38" borderId="2" xfId="135" applyFont="1" applyFill="1" applyBorder="1">
      <alignment vertical="center"/>
    </xf>
    <xf numFmtId="177" fontId="41" fillId="38" borderId="2" xfId="135" applyNumberFormat="1" applyFont="1" applyFill="1" applyBorder="1">
      <alignment vertical="center"/>
    </xf>
    <xf numFmtId="0" fontId="41" fillId="38" borderId="17" xfId="135" applyFont="1" applyFill="1" applyBorder="1">
      <alignment vertical="center"/>
    </xf>
    <xf numFmtId="0" fontId="41" fillId="0" borderId="12" xfId="136" applyFont="1" applyBorder="1" applyAlignment="1">
      <alignment horizontal="center" vertical="center"/>
    </xf>
    <xf numFmtId="3" fontId="40" fillId="0" borderId="0" xfId="0" applyNumberFormat="1" applyFont="1">
      <alignment vertical="center"/>
    </xf>
    <xf numFmtId="0" fontId="41" fillId="26" borderId="61" xfId="136" applyFont="1" applyFill="1" applyBorder="1" applyAlignment="1">
      <alignment horizontal="center" vertical="center"/>
    </xf>
    <xf numFmtId="0" fontId="45" fillId="26" borderId="82" xfId="136" applyFont="1" applyFill="1" applyBorder="1">
      <alignment vertical="center"/>
    </xf>
    <xf numFmtId="177" fontId="41" fillId="38" borderId="75" xfId="135" applyNumberFormat="1" applyFont="1" applyFill="1" applyBorder="1">
      <alignment vertical="center"/>
    </xf>
    <xf numFmtId="0" fontId="41" fillId="38" borderId="75" xfId="135" applyFont="1" applyFill="1" applyBorder="1">
      <alignment vertical="center"/>
    </xf>
    <xf numFmtId="0" fontId="41" fillId="38" borderId="84" xfId="135" applyFont="1" applyFill="1" applyBorder="1">
      <alignment vertical="center"/>
    </xf>
    <xf numFmtId="181" fontId="43" fillId="0" borderId="0" xfId="135" applyNumberFormat="1" applyFont="1" applyAlignment="1">
      <alignment horizontal="left" vertical="center"/>
    </xf>
    <xf numFmtId="3" fontId="43" fillId="0" borderId="22" xfId="135" applyNumberFormat="1" applyFont="1" applyBorder="1">
      <alignment vertical="center"/>
    </xf>
    <xf numFmtId="56" fontId="41" fillId="0" borderId="19" xfId="135" applyNumberFormat="1" applyFont="1" applyBorder="1">
      <alignment vertical="center"/>
    </xf>
    <xf numFmtId="0" fontId="41" fillId="26" borderId="12" xfId="135" applyFont="1" applyFill="1" applyBorder="1" applyAlignment="1">
      <alignment horizontal="center" vertical="center"/>
    </xf>
    <xf numFmtId="3" fontId="46" fillId="0" borderId="42" xfId="81" applyNumberFormat="1" applyFont="1" applyFill="1" applyBorder="1" applyAlignment="1">
      <alignment vertical="center"/>
    </xf>
    <xf numFmtId="38" fontId="35" fillId="0" borderId="42" xfId="135" applyNumberFormat="1" applyFont="1" applyBorder="1">
      <alignment vertical="center"/>
    </xf>
    <xf numFmtId="3" fontId="35" fillId="0" borderId="42" xfId="81" applyNumberFormat="1" applyFont="1" applyBorder="1" applyAlignment="1">
      <alignment vertical="center"/>
    </xf>
    <xf numFmtId="0" fontId="46" fillId="0" borderId="0" xfId="135" applyFont="1">
      <alignment vertical="center"/>
    </xf>
    <xf numFmtId="0" fontId="46" fillId="0" borderId="73" xfId="135" applyFont="1" applyBorder="1">
      <alignment vertical="center"/>
    </xf>
    <xf numFmtId="3" fontId="46" fillId="0" borderId="77" xfId="81" applyNumberFormat="1" applyFont="1" applyFill="1" applyBorder="1" applyAlignment="1">
      <alignment vertical="center"/>
    </xf>
    <xf numFmtId="3" fontId="46" fillId="32" borderId="70" xfId="81" applyNumberFormat="1" applyFont="1" applyFill="1" applyBorder="1" applyAlignment="1">
      <alignment vertical="center"/>
    </xf>
    <xf numFmtId="181" fontId="35" fillId="0" borderId="77" xfId="135" applyNumberFormat="1" applyFont="1" applyBorder="1" applyAlignment="1">
      <alignment wrapText="1"/>
    </xf>
    <xf numFmtId="181" fontId="35" fillId="0" borderId="72" xfId="135" applyNumberFormat="1" applyFont="1" applyBorder="1" applyAlignment="1">
      <alignment wrapText="1"/>
    </xf>
    <xf numFmtId="3" fontId="35" fillId="0" borderId="77" xfId="135" applyNumberFormat="1" applyFont="1" applyBorder="1">
      <alignment vertical="center"/>
    </xf>
    <xf numFmtId="181" fontId="35" fillId="0" borderId="42" xfId="135" applyNumberFormat="1" applyFont="1" applyBorder="1" applyAlignment="1">
      <alignment wrapText="1"/>
    </xf>
    <xf numFmtId="181" fontId="35" fillId="0" borderId="20" xfId="135" applyNumberFormat="1" applyFont="1" applyBorder="1" applyAlignment="1">
      <alignment wrapText="1"/>
    </xf>
    <xf numFmtId="3" fontId="35" fillId="0" borderId="42" xfId="135" applyNumberFormat="1" applyFont="1" applyBorder="1">
      <alignment vertical="center"/>
    </xf>
    <xf numFmtId="181" fontId="35" fillId="38" borderId="77" xfId="135" applyNumberFormat="1" applyFont="1" applyFill="1" applyBorder="1" applyAlignment="1">
      <alignment horizontal="right" vertical="center" wrapText="1"/>
    </xf>
    <xf numFmtId="178" fontId="35" fillId="38" borderId="77" xfId="135" applyNumberFormat="1" applyFont="1" applyFill="1" applyBorder="1" applyAlignment="1">
      <alignment horizontal="right" vertical="center" wrapText="1"/>
    </xf>
    <xf numFmtId="3" fontId="35" fillId="38" borderId="12" xfId="135" applyNumberFormat="1" applyFont="1" applyFill="1" applyBorder="1" applyAlignment="1">
      <alignment vertical="center" wrapText="1"/>
    </xf>
    <xf numFmtId="186" fontId="35" fillId="0" borderId="12" xfId="135" applyNumberFormat="1" applyFont="1" applyBorder="1" applyAlignment="1">
      <alignment horizontal="right" vertical="center" wrapText="1"/>
    </xf>
    <xf numFmtId="3" fontId="35" fillId="36" borderId="12" xfId="135" applyNumberFormat="1" applyFont="1" applyFill="1" applyBorder="1" applyAlignment="1">
      <alignment vertical="center" wrapText="1"/>
    </xf>
    <xf numFmtId="3" fontId="35" fillId="38" borderId="59" xfId="135" applyNumberFormat="1" applyFont="1" applyFill="1" applyBorder="1" applyAlignment="1">
      <alignment vertical="center" wrapText="1"/>
    </xf>
    <xf numFmtId="3" fontId="35" fillId="26" borderId="12" xfId="81" applyNumberFormat="1" applyFont="1" applyFill="1" applyBorder="1" applyAlignment="1">
      <alignment vertical="center"/>
    </xf>
    <xf numFmtId="185" fontId="7" fillId="0" borderId="12" xfId="0" applyNumberFormat="1" applyFont="1" applyBorder="1">
      <alignment vertical="center"/>
    </xf>
    <xf numFmtId="189" fontId="3" fillId="0" borderId="49" xfId="0" applyNumberFormat="1" applyFont="1" applyBorder="1">
      <alignment vertical="center"/>
    </xf>
    <xf numFmtId="189" fontId="4" fillId="26" borderId="41" xfId="0" applyNumberFormat="1" applyFont="1" applyFill="1" applyBorder="1" applyAlignment="1">
      <alignment vertical="center" wrapText="1"/>
    </xf>
    <xf numFmtId="189" fontId="3" fillId="26" borderId="25" xfId="0" applyNumberFormat="1" applyFont="1" applyFill="1" applyBorder="1">
      <alignment vertical="center"/>
    </xf>
    <xf numFmtId="189" fontId="4" fillId="0" borderId="44" xfId="0" applyNumberFormat="1" applyFont="1" applyBorder="1">
      <alignment vertical="center"/>
    </xf>
    <xf numFmtId="189" fontId="3" fillId="0" borderId="44" xfId="0" applyNumberFormat="1" applyFont="1" applyBorder="1">
      <alignment vertical="center"/>
    </xf>
    <xf numFmtId="189" fontId="3" fillId="28" borderId="49" xfId="0" applyNumberFormat="1" applyFont="1" applyFill="1" applyBorder="1">
      <alignment vertical="center"/>
    </xf>
    <xf numFmtId="38" fontId="47" fillId="0" borderId="61" xfId="72" applyFont="1" applyBorder="1" applyAlignment="1">
      <alignment horizontal="center" vertical="center" wrapText="1"/>
    </xf>
    <xf numFmtId="38" fontId="47" fillId="0" borderId="61" xfId="72" applyFont="1" applyFill="1" applyBorder="1" applyAlignment="1">
      <alignment horizontal="center" vertical="center" wrapText="1"/>
    </xf>
    <xf numFmtId="38" fontId="47" fillId="0" borderId="61" xfId="72" applyFont="1" applyBorder="1" applyAlignment="1">
      <alignment horizontal="center" vertical="center"/>
    </xf>
    <xf numFmtId="38" fontId="47" fillId="0" borderId="18" xfId="72" applyFont="1" applyBorder="1" applyAlignment="1">
      <alignment horizontal="center" vertical="center"/>
    </xf>
    <xf numFmtId="38" fontId="5" fillId="0" borderId="61" xfId="72" applyFont="1" applyFill="1" applyBorder="1" applyAlignment="1">
      <alignment horizontal="center" vertical="center" wrapText="1"/>
    </xf>
    <xf numFmtId="38" fontId="5" fillId="0" borderId="61" xfId="72" applyFont="1" applyBorder="1" applyAlignment="1">
      <alignment horizontal="center" vertical="center" wrapText="1"/>
    </xf>
    <xf numFmtId="38" fontId="3" fillId="0" borderId="61" xfId="72" applyFont="1" applyBorder="1" applyAlignment="1">
      <alignment horizontal="center" vertical="center" wrapText="1"/>
    </xf>
    <xf numFmtId="3" fontId="35" fillId="0" borderId="42" xfId="81" applyNumberFormat="1" applyFont="1" applyFill="1" applyBorder="1" applyAlignment="1">
      <alignment vertical="center"/>
    </xf>
    <xf numFmtId="0" fontId="35" fillId="0" borderId="73" xfId="135" applyFont="1" applyBorder="1" applyAlignment="1">
      <alignment horizontal="center" vertical="center"/>
    </xf>
    <xf numFmtId="3" fontId="35" fillId="0" borderId="42" xfId="81" applyNumberFormat="1" applyFont="1" applyFill="1" applyBorder="1" applyAlignment="1">
      <alignment horizontal="right" vertical="center"/>
    </xf>
    <xf numFmtId="0" fontId="35" fillId="0" borderId="0" xfId="135" applyFont="1" applyAlignment="1">
      <alignment horizontal="center" vertical="center"/>
    </xf>
    <xf numFmtId="0" fontId="35" fillId="0" borderId="0" xfId="135" applyFont="1">
      <alignment vertical="center"/>
    </xf>
    <xf numFmtId="3" fontId="35" fillId="37" borderId="42" xfId="81" applyNumberFormat="1" applyFont="1" applyFill="1" applyBorder="1" applyAlignment="1">
      <alignment vertical="center"/>
    </xf>
    <xf numFmtId="3" fontId="35" fillId="32" borderId="74" xfId="81" applyNumberFormat="1" applyFont="1" applyFill="1" applyBorder="1" applyAlignment="1">
      <alignment vertical="center"/>
    </xf>
    <xf numFmtId="6" fontId="35" fillId="0" borderId="73" xfId="81" applyNumberFormat="1" applyFont="1" applyFill="1" applyBorder="1" applyAlignment="1">
      <alignment vertical="center"/>
    </xf>
    <xf numFmtId="6" fontId="35" fillId="0" borderId="0" xfId="81" applyNumberFormat="1" applyFont="1" applyFill="1" applyBorder="1" applyAlignment="1">
      <alignment vertical="center"/>
    </xf>
    <xf numFmtId="38" fontId="35" fillId="0" borderId="0" xfId="81" applyFont="1" applyFill="1" applyBorder="1" applyAlignment="1">
      <alignment vertical="center"/>
    </xf>
    <xf numFmtId="0" fontId="35" fillId="0" borderId="0" xfId="135" applyFont="1" applyAlignment="1">
      <alignment horizontal="left" vertical="center"/>
    </xf>
    <xf numFmtId="3" fontId="35" fillId="26" borderId="74" xfId="81" applyNumberFormat="1" applyFont="1" applyFill="1" applyBorder="1" applyAlignment="1">
      <alignment vertical="center"/>
    </xf>
    <xf numFmtId="5" fontId="13" fillId="0" borderId="19" xfId="135" applyNumberFormat="1" applyFont="1" applyBorder="1">
      <alignment vertical="center"/>
    </xf>
    <xf numFmtId="0" fontId="13" fillId="0" borderId="0" xfId="135" applyFont="1" applyAlignment="1">
      <alignment horizontal="center" vertical="center"/>
    </xf>
    <xf numFmtId="0" fontId="13" fillId="0" borderId="0" xfId="135" applyFont="1">
      <alignment vertical="center"/>
    </xf>
    <xf numFmtId="0" fontId="50" fillId="0" borderId="19" xfId="135" applyFont="1" applyBorder="1">
      <alignment vertical="center"/>
    </xf>
    <xf numFmtId="3" fontId="35" fillId="37" borderId="20" xfId="81" applyNumberFormat="1" applyFont="1" applyFill="1" applyBorder="1" applyAlignment="1">
      <alignment vertical="center"/>
    </xf>
    <xf numFmtId="3" fontId="35" fillId="26" borderId="70" xfId="81" applyNumberFormat="1" applyFont="1" applyFill="1" applyBorder="1" applyAlignment="1">
      <alignment vertical="center"/>
    </xf>
    <xf numFmtId="3" fontId="35" fillId="37" borderId="12" xfId="135" applyNumberFormat="1" applyFont="1" applyFill="1" applyBorder="1" applyAlignment="1">
      <alignment vertical="center" wrapText="1"/>
    </xf>
    <xf numFmtId="5" fontId="13" fillId="0" borderId="0" xfId="135" applyNumberFormat="1" applyFont="1">
      <alignment vertical="center"/>
    </xf>
    <xf numFmtId="0" fontId="13" fillId="0" borderId="20" xfId="135" applyFont="1" applyBorder="1">
      <alignment vertical="center"/>
    </xf>
    <xf numFmtId="38" fontId="2" fillId="0" borderId="61" xfId="72" applyFont="1" applyBorder="1" applyAlignment="1">
      <alignment horizontal="center" vertical="center" wrapText="1"/>
    </xf>
    <xf numFmtId="38" fontId="47" fillId="0" borderId="0" xfId="72" applyFont="1" applyFill="1">
      <alignment vertical="center"/>
    </xf>
    <xf numFmtId="38" fontId="47" fillId="0" borderId="0" xfId="72" applyFont="1">
      <alignment vertical="center"/>
    </xf>
    <xf numFmtId="185" fontId="5" fillId="42" borderId="57" xfId="0" applyNumberFormat="1" applyFont="1" applyFill="1" applyBorder="1" applyAlignment="1">
      <alignment vertical="center" shrinkToFit="1"/>
    </xf>
    <xf numFmtId="185" fontId="5" fillId="42" borderId="58" xfId="0" applyNumberFormat="1" applyFont="1" applyFill="1" applyBorder="1" applyAlignment="1">
      <alignment vertical="center" shrinkToFit="1"/>
    </xf>
    <xf numFmtId="3" fontId="35" fillId="0" borderId="20" xfId="81" applyNumberFormat="1" applyFont="1" applyFill="1" applyBorder="1" applyAlignment="1">
      <alignment vertical="center"/>
    </xf>
    <xf numFmtId="0" fontId="35" fillId="0" borderId="0" xfId="135" applyFont="1" applyAlignment="1">
      <alignment horizontal="right" vertical="center"/>
    </xf>
    <xf numFmtId="177" fontId="35" fillId="0" borderId="0" xfId="135" applyNumberFormat="1" applyFont="1">
      <alignment vertical="center"/>
    </xf>
    <xf numFmtId="177" fontId="35" fillId="0" borderId="71" xfId="135" applyNumberFormat="1" applyFont="1" applyBorder="1">
      <alignment vertical="center"/>
    </xf>
    <xf numFmtId="0" fontId="35" fillId="0" borderId="73" xfId="135" applyFont="1" applyBorder="1">
      <alignment vertical="center"/>
    </xf>
    <xf numFmtId="0" fontId="35" fillId="0" borderId="72" xfId="135" applyFont="1" applyBorder="1">
      <alignment vertical="center"/>
    </xf>
    <xf numFmtId="177" fontId="35" fillId="0" borderId="19" xfId="135" applyNumberFormat="1" applyFont="1" applyBorder="1">
      <alignment vertical="center"/>
    </xf>
    <xf numFmtId="0" fontId="35" fillId="0" borderId="20" xfId="135" applyFont="1" applyBorder="1">
      <alignment vertical="center"/>
    </xf>
    <xf numFmtId="177" fontId="35" fillId="0" borderId="0" xfId="135" applyNumberFormat="1" applyFont="1" applyAlignment="1">
      <alignment horizontal="center" vertical="center"/>
    </xf>
    <xf numFmtId="5" fontId="13" fillId="0" borderId="0" xfId="135" applyNumberFormat="1" applyFont="1" applyAlignment="1">
      <alignment vertical="center" shrinkToFit="1"/>
    </xf>
    <xf numFmtId="195" fontId="13" fillId="0" borderId="0" xfId="135" applyNumberFormat="1" applyFont="1" applyAlignment="1">
      <alignment horizontal="left" vertical="center"/>
    </xf>
    <xf numFmtId="176" fontId="13" fillId="0" borderId="0" xfId="135" applyNumberFormat="1" applyFont="1">
      <alignment vertical="center"/>
    </xf>
    <xf numFmtId="176" fontId="35" fillId="26" borderId="70" xfId="135" applyNumberFormat="1" applyFont="1" applyFill="1" applyBorder="1">
      <alignment vertical="center"/>
    </xf>
    <xf numFmtId="0" fontId="35" fillId="26" borderId="69" xfId="135" applyFont="1" applyFill="1" applyBorder="1">
      <alignment vertical="center"/>
    </xf>
    <xf numFmtId="38" fontId="35" fillId="0" borderId="0" xfId="135" applyNumberFormat="1" applyFont="1">
      <alignment vertical="center"/>
    </xf>
    <xf numFmtId="0" fontId="3" fillId="0" borderId="0" xfId="137" applyFont="1"/>
    <xf numFmtId="0" fontId="4" fillId="0" borderId="22" xfId="0" applyFont="1" applyBorder="1">
      <alignment vertical="center"/>
    </xf>
    <xf numFmtId="0" fontId="3" fillId="0" borderId="22" xfId="0" applyFont="1" applyBorder="1">
      <alignment vertical="center"/>
    </xf>
    <xf numFmtId="0" fontId="3" fillId="0" borderId="22" xfId="0" applyFont="1" applyBorder="1" applyAlignment="1">
      <alignment horizontal="right" vertical="center"/>
    </xf>
    <xf numFmtId="0" fontId="3" fillId="0" borderId="26" xfId="0" applyFont="1" applyBorder="1" applyAlignment="1">
      <alignment horizontal="center" vertical="center" textRotation="255"/>
    </xf>
    <xf numFmtId="0" fontId="3" fillId="0" borderId="27" xfId="0" applyFont="1" applyBorder="1">
      <alignment vertical="center"/>
    </xf>
    <xf numFmtId="0" fontId="3" fillId="0" borderId="28" xfId="0" applyFont="1" applyBorder="1">
      <alignment vertical="center"/>
    </xf>
    <xf numFmtId="189" fontId="3" fillId="26" borderId="28" xfId="0" applyNumberFormat="1" applyFont="1" applyFill="1" applyBorder="1" applyAlignment="1">
      <alignment horizontal="justify" vertical="top"/>
    </xf>
    <xf numFmtId="189" fontId="3" fillId="30" borderId="26" xfId="0" applyNumberFormat="1" applyFont="1" applyFill="1" applyBorder="1" applyAlignment="1">
      <alignment horizontal="justify" vertical="top"/>
    </xf>
    <xf numFmtId="189" fontId="3" fillId="28" borderId="26" xfId="0" applyNumberFormat="1" applyFont="1" applyFill="1" applyBorder="1" applyAlignment="1">
      <alignment horizontal="center" vertical="top"/>
    </xf>
    <xf numFmtId="189" fontId="3" fillId="0" borderId="51" xfId="0" applyNumberFormat="1" applyFont="1" applyBorder="1" applyAlignment="1">
      <alignment horizontal="center" vertical="center"/>
    </xf>
    <xf numFmtId="0" fontId="3" fillId="0" borderId="29" xfId="0" applyFont="1" applyBorder="1" applyAlignment="1">
      <alignment horizontal="center" vertical="center" textRotation="255"/>
    </xf>
    <xf numFmtId="0" fontId="3" fillId="0" borderId="30" xfId="0" applyFont="1" applyBorder="1">
      <alignment vertical="center"/>
    </xf>
    <xf numFmtId="0" fontId="3" fillId="0" borderId="31" xfId="0" applyFont="1" applyBorder="1">
      <alignment vertical="center"/>
    </xf>
    <xf numFmtId="189" fontId="3" fillId="26" borderId="31" xfId="0" applyNumberFormat="1" applyFont="1" applyFill="1" applyBorder="1" applyAlignment="1">
      <alignment horizontal="justify" vertical="top"/>
    </xf>
    <xf numFmtId="189" fontId="3" fillId="30" borderId="29" xfId="0" applyNumberFormat="1" applyFont="1" applyFill="1" applyBorder="1" applyAlignment="1">
      <alignment horizontal="justify" vertical="top"/>
    </xf>
    <xf numFmtId="189" fontId="3" fillId="28" borderId="29" xfId="0" applyNumberFormat="1" applyFont="1" applyFill="1" applyBorder="1" applyAlignment="1">
      <alignment horizontal="center" vertical="top"/>
    </xf>
    <xf numFmtId="189" fontId="3" fillId="0" borderId="49" xfId="0" applyNumberFormat="1" applyFont="1" applyBorder="1" applyAlignment="1">
      <alignment horizontal="center" vertical="center"/>
    </xf>
    <xf numFmtId="0" fontId="3" fillId="0" borderId="62" xfId="0" applyFont="1" applyBorder="1" applyAlignment="1">
      <alignment horizontal="center" vertical="center" textRotation="255"/>
    </xf>
    <xf numFmtId="0" fontId="3" fillId="0" borderId="63" xfId="0" applyFont="1" applyBorder="1" applyAlignment="1">
      <alignment horizontal="left" vertical="center" indent="1"/>
    </xf>
    <xf numFmtId="0" fontId="3" fillId="0" borderId="63" xfId="0" applyFont="1" applyBorder="1">
      <alignment vertical="center"/>
    </xf>
    <xf numFmtId="0" fontId="3" fillId="0" borderId="64" xfId="0" applyFont="1" applyBorder="1">
      <alignment vertical="center"/>
    </xf>
    <xf numFmtId="189" fontId="3" fillId="26" borderId="31" xfId="0" applyNumberFormat="1" applyFont="1" applyFill="1" applyBorder="1" applyAlignment="1">
      <alignment horizontal="right" vertical="top"/>
    </xf>
    <xf numFmtId="189" fontId="3" fillId="30" borderId="31" xfId="0" applyNumberFormat="1" applyFont="1" applyFill="1" applyBorder="1" applyAlignment="1">
      <alignment horizontal="right" vertical="top"/>
    </xf>
    <xf numFmtId="189" fontId="3" fillId="28" borderId="31" xfId="0" applyNumberFormat="1" applyFont="1" applyFill="1" applyBorder="1" applyAlignment="1">
      <alignment horizontal="right" vertical="top"/>
    </xf>
    <xf numFmtId="0" fontId="3" fillId="0" borderId="34" xfId="0" applyFont="1" applyBorder="1" applyAlignment="1">
      <alignment horizontal="center" vertical="center" textRotation="255"/>
    </xf>
    <xf numFmtId="0" fontId="3" fillId="0" borderId="24" xfId="0" applyFont="1" applyBorder="1" applyAlignment="1">
      <alignment horizontal="left" vertical="center" indent="1"/>
    </xf>
    <xf numFmtId="0" fontId="3" fillId="0" borderId="24" xfId="0" applyFont="1" applyBorder="1">
      <alignment vertical="center"/>
    </xf>
    <xf numFmtId="0" fontId="3" fillId="0" borderId="25" xfId="0" applyFont="1" applyBorder="1">
      <alignment vertical="center"/>
    </xf>
    <xf numFmtId="189" fontId="3" fillId="30" borderId="49" xfId="0" applyNumberFormat="1" applyFont="1" applyFill="1" applyBorder="1" applyAlignment="1">
      <alignment horizontal="right" vertical="top"/>
    </xf>
    <xf numFmtId="0" fontId="3" fillId="0" borderId="24" xfId="0" applyFont="1" applyBorder="1" applyAlignment="1">
      <alignment vertical="center" shrinkToFit="1"/>
    </xf>
    <xf numFmtId="189" fontId="3" fillId="26" borderId="44" xfId="0" applyNumberFormat="1" applyFont="1" applyFill="1" applyBorder="1">
      <alignment vertical="center"/>
    </xf>
    <xf numFmtId="189" fontId="3" fillId="30" borderId="44" xfId="0" applyNumberFormat="1" applyFont="1" applyFill="1" applyBorder="1">
      <alignment vertical="center"/>
    </xf>
    <xf numFmtId="189" fontId="3" fillId="28" borderId="44" xfId="0" applyNumberFormat="1" applyFont="1" applyFill="1" applyBorder="1">
      <alignment vertical="center"/>
    </xf>
    <xf numFmtId="0" fontId="3" fillId="0" borderId="25" xfId="0" applyFont="1" applyBorder="1" applyAlignment="1">
      <alignment vertical="center" shrinkToFit="1"/>
    </xf>
    <xf numFmtId="189" fontId="3" fillId="26" borderId="44" xfId="0" applyNumberFormat="1" applyFont="1" applyFill="1" applyBorder="1" applyAlignment="1">
      <alignment vertical="top"/>
    </xf>
    <xf numFmtId="189" fontId="3" fillId="30" borderId="44" xfId="0" applyNumberFormat="1" applyFont="1" applyFill="1" applyBorder="1" applyAlignment="1">
      <alignment vertical="top"/>
    </xf>
    <xf numFmtId="189" fontId="3" fillId="28" borderId="34" xfId="0" applyNumberFormat="1" applyFont="1" applyFill="1" applyBorder="1" applyAlignment="1">
      <alignment vertical="top"/>
    </xf>
    <xf numFmtId="189" fontId="3" fillId="26" borderId="40" xfId="0" applyNumberFormat="1" applyFont="1" applyFill="1" applyBorder="1" applyAlignment="1">
      <alignment vertical="top"/>
    </xf>
    <xf numFmtId="189" fontId="3" fillId="30" borderId="65" xfId="0" applyNumberFormat="1" applyFont="1" applyFill="1" applyBorder="1">
      <alignment vertical="center"/>
    </xf>
    <xf numFmtId="189" fontId="3" fillId="28" borderId="65" xfId="0" applyNumberFormat="1" applyFont="1" applyFill="1" applyBorder="1" applyAlignment="1">
      <alignment vertical="top"/>
    </xf>
    <xf numFmtId="189" fontId="3" fillId="0" borderId="52" xfId="0" applyNumberFormat="1" applyFont="1" applyBorder="1">
      <alignment vertical="center"/>
    </xf>
    <xf numFmtId="189" fontId="3" fillId="26" borderId="25" xfId="0" applyNumberFormat="1" applyFont="1" applyFill="1" applyBorder="1" applyAlignment="1">
      <alignment vertical="top"/>
    </xf>
    <xf numFmtId="189" fontId="3" fillId="30" borderId="34" xfId="0" applyNumberFormat="1" applyFont="1" applyFill="1" applyBorder="1">
      <alignment vertical="center"/>
    </xf>
    <xf numFmtId="189" fontId="3" fillId="30" borderId="34" xfId="0" applyNumberFormat="1" applyFont="1" applyFill="1" applyBorder="1" applyAlignment="1">
      <alignment vertical="top"/>
    </xf>
    <xf numFmtId="189" fontId="3" fillId="28" borderId="34" xfId="0" applyNumberFormat="1" applyFont="1" applyFill="1" applyBorder="1">
      <alignment vertical="center"/>
    </xf>
    <xf numFmtId="189" fontId="3" fillId="28" borderId="24" xfId="0" applyNumberFormat="1" applyFont="1" applyFill="1" applyBorder="1">
      <alignment vertical="center"/>
    </xf>
    <xf numFmtId="0" fontId="3" fillId="0" borderId="35" xfId="0" applyFont="1" applyBorder="1" applyAlignment="1">
      <alignment horizontal="center" vertical="center" textRotation="255"/>
    </xf>
    <xf numFmtId="189" fontId="3" fillId="26" borderId="66" xfId="0" applyNumberFormat="1" applyFont="1" applyFill="1" applyBorder="1">
      <alignment vertical="center"/>
    </xf>
    <xf numFmtId="189" fontId="3" fillId="30" borderId="66" xfId="0" applyNumberFormat="1" applyFont="1" applyFill="1" applyBorder="1">
      <alignment vertical="center"/>
    </xf>
    <xf numFmtId="189" fontId="3" fillId="28" borderId="66" xfId="0" applyNumberFormat="1" applyFont="1" applyFill="1" applyBorder="1">
      <alignment vertical="center"/>
    </xf>
    <xf numFmtId="189" fontId="3" fillId="0" borderId="66" xfId="0" applyNumberFormat="1" applyFont="1" applyBorder="1">
      <alignment vertical="center"/>
    </xf>
    <xf numFmtId="0" fontId="3" fillId="0" borderId="32" xfId="0" applyFont="1" applyBorder="1" applyAlignment="1">
      <alignment horizontal="center" vertical="center" textRotation="255"/>
    </xf>
    <xf numFmtId="0" fontId="3" fillId="0" borderId="33" xfId="0" applyFont="1" applyBorder="1" applyAlignment="1">
      <alignment horizontal="center" vertical="center"/>
    </xf>
    <xf numFmtId="189" fontId="3" fillId="26" borderId="33" xfId="0" applyNumberFormat="1" applyFont="1" applyFill="1" applyBorder="1" applyAlignment="1">
      <alignment horizontal="justify" vertical="top" wrapText="1"/>
    </xf>
    <xf numFmtId="189" fontId="3" fillId="30" borderId="50" xfId="0" applyNumberFormat="1" applyFont="1" applyFill="1" applyBorder="1" applyAlignment="1">
      <alignment horizontal="justify" vertical="top" wrapText="1"/>
    </xf>
    <xf numFmtId="189" fontId="3" fillId="28" borderId="50" xfId="0" applyNumberFormat="1" applyFont="1" applyFill="1" applyBorder="1" applyAlignment="1">
      <alignment horizontal="center" vertical="top"/>
    </xf>
    <xf numFmtId="189" fontId="3" fillId="0" borderId="50" xfId="0" applyNumberFormat="1" applyFont="1" applyBorder="1" applyAlignment="1">
      <alignment horizontal="center" vertical="center" wrapText="1"/>
    </xf>
    <xf numFmtId="0" fontId="3" fillId="0" borderId="48" xfId="0" applyFont="1" applyBorder="1" applyAlignment="1">
      <alignment horizontal="center" vertical="center" textRotation="255"/>
    </xf>
    <xf numFmtId="0" fontId="3" fillId="0" borderId="41" xfId="0" applyFont="1" applyBorder="1" applyAlignment="1">
      <alignment horizontal="center" vertical="center"/>
    </xf>
    <xf numFmtId="189" fontId="4" fillId="30" borderId="43" xfId="0" applyNumberFormat="1" applyFont="1" applyFill="1" applyBorder="1" applyAlignment="1">
      <alignment vertical="center" wrapText="1"/>
    </xf>
    <xf numFmtId="189" fontId="4" fillId="28" borderId="43" xfId="0" applyNumberFormat="1" applyFont="1" applyFill="1" applyBorder="1">
      <alignment vertical="center"/>
    </xf>
    <xf numFmtId="0" fontId="3" fillId="0" borderId="34" xfId="0" applyFont="1" applyBorder="1">
      <alignment vertical="center"/>
    </xf>
    <xf numFmtId="0" fontId="3" fillId="0" borderId="41" xfId="0" applyFont="1" applyBorder="1">
      <alignment vertical="center"/>
    </xf>
    <xf numFmtId="0" fontId="3" fillId="0" borderId="34" xfId="0" applyFont="1" applyBorder="1" applyAlignment="1">
      <alignment horizontal="center" vertical="center"/>
    </xf>
    <xf numFmtId="0" fontId="3" fillId="0" borderId="40" xfId="0" applyFont="1" applyBorder="1">
      <alignment vertical="center"/>
    </xf>
    <xf numFmtId="181" fontId="3" fillId="0" borderId="0" xfId="0" applyNumberFormat="1" applyFont="1">
      <alignment vertical="center"/>
    </xf>
    <xf numFmtId="181" fontId="3" fillId="0" borderId="24" xfId="0" applyNumberFormat="1" applyFont="1" applyBorder="1">
      <alignment vertical="center"/>
    </xf>
    <xf numFmtId="181" fontId="3" fillId="0" borderId="25" xfId="0" applyNumberFormat="1" applyFont="1" applyBorder="1">
      <alignment vertical="center"/>
    </xf>
    <xf numFmtId="0" fontId="3" fillId="0" borderId="35" xfId="0" applyFont="1" applyBorder="1">
      <alignment vertical="center"/>
    </xf>
    <xf numFmtId="189" fontId="3" fillId="28" borderId="68" xfId="0" applyNumberFormat="1" applyFont="1" applyFill="1" applyBorder="1">
      <alignment vertical="center"/>
    </xf>
    <xf numFmtId="189" fontId="3" fillId="28" borderId="45" xfId="0" applyNumberFormat="1" applyFont="1" applyFill="1" applyBorder="1">
      <alignment vertical="center"/>
    </xf>
    <xf numFmtId="0" fontId="3" fillId="0" borderId="80" xfId="0" applyFont="1" applyBorder="1" applyAlignment="1">
      <alignment horizontal="left" vertical="center" indent="1"/>
    </xf>
    <xf numFmtId="189" fontId="3" fillId="26" borderId="64" xfId="0" applyNumberFormat="1" applyFont="1" applyFill="1" applyBorder="1" applyAlignment="1">
      <alignment horizontal="right" vertical="top"/>
    </xf>
    <xf numFmtId="189" fontId="3" fillId="30" borderId="81" xfId="0" applyNumberFormat="1" applyFont="1" applyFill="1" applyBorder="1" applyAlignment="1">
      <alignment horizontal="right" vertical="top"/>
    </xf>
    <xf numFmtId="189" fontId="3" fillId="0" borderId="43" xfId="0" applyNumberFormat="1" applyFont="1" applyBorder="1">
      <alignment vertical="center"/>
    </xf>
    <xf numFmtId="189" fontId="3" fillId="26" borderId="25" xfId="0" applyNumberFormat="1" applyFont="1" applyFill="1" applyBorder="1" applyAlignment="1">
      <alignment horizontal="right" vertical="top"/>
    </xf>
    <xf numFmtId="189" fontId="3" fillId="30" borderId="25" xfId="0" applyNumberFormat="1" applyFont="1" applyFill="1" applyBorder="1" applyAlignment="1">
      <alignment horizontal="right" vertical="top"/>
    </xf>
    <xf numFmtId="189" fontId="3" fillId="28" borderId="25" xfId="0" applyNumberFormat="1" applyFont="1" applyFill="1" applyBorder="1">
      <alignment vertical="center"/>
    </xf>
    <xf numFmtId="0" fontId="3" fillId="25" borderId="24" xfId="0" applyFont="1" applyFill="1" applyBorder="1">
      <alignment vertical="center"/>
    </xf>
    <xf numFmtId="189" fontId="3" fillId="0" borderId="0" xfId="0" applyNumberFormat="1" applyFont="1">
      <alignment vertical="center"/>
    </xf>
    <xf numFmtId="0" fontId="37" fillId="0" borderId="0" xfId="135" applyFont="1">
      <alignment vertical="center"/>
    </xf>
    <xf numFmtId="181" fontId="51" fillId="0" borderId="0" xfId="135" applyNumberFormat="1" applyFont="1">
      <alignment vertical="center"/>
    </xf>
    <xf numFmtId="3" fontId="51" fillId="0" borderId="0" xfId="135" applyNumberFormat="1" applyFont="1">
      <alignment vertical="center"/>
    </xf>
    <xf numFmtId="181" fontId="35" fillId="0" borderId="0" xfId="135" applyNumberFormat="1" applyFont="1">
      <alignment vertical="center"/>
    </xf>
    <xf numFmtId="0" fontId="51" fillId="0" borderId="0" xfId="135" applyFont="1">
      <alignment vertical="center"/>
    </xf>
    <xf numFmtId="0" fontId="35" fillId="33" borderId="61" xfId="135" applyFont="1" applyFill="1" applyBorder="1" applyAlignment="1">
      <alignment horizontal="center" vertical="center"/>
    </xf>
    <xf numFmtId="181" fontId="35" fillId="33" borderId="61" xfId="135" applyNumberFormat="1" applyFont="1" applyFill="1" applyBorder="1" applyAlignment="1">
      <alignment horizontal="center" vertical="center"/>
    </xf>
    <xf numFmtId="3" fontId="35" fillId="33" borderId="61" xfId="135" applyNumberFormat="1" applyFont="1" applyFill="1" applyBorder="1" applyAlignment="1">
      <alignment horizontal="center" vertical="center"/>
    </xf>
    <xf numFmtId="49" fontId="35" fillId="33" borderId="61" xfId="135" applyNumberFormat="1" applyFont="1" applyFill="1" applyBorder="1" applyAlignment="1">
      <alignment horizontal="center" vertical="center"/>
    </xf>
    <xf numFmtId="0" fontId="35" fillId="0" borderId="77" xfId="135" applyFont="1" applyBorder="1">
      <alignment vertical="center"/>
    </xf>
    <xf numFmtId="3" fontId="35" fillId="0" borderId="77" xfId="81" applyNumberFormat="1" applyFont="1" applyFill="1" applyBorder="1" applyAlignment="1">
      <alignment vertical="center"/>
    </xf>
    <xf numFmtId="0" fontId="35" fillId="0" borderId="42" xfId="135" applyFont="1" applyBorder="1">
      <alignment vertical="center"/>
    </xf>
    <xf numFmtId="0" fontId="35" fillId="0" borderId="19" xfId="135" applyFont="1" applyBorder="1">
      <alignment vertical="center"/>
    </xf>
    <xf numFmtId="0" fontId="35" fillId="0" borderId="42" xfId="135" applyFont="1" applyBorder="1" applyAlignment="1">
      <alignment vertical="center" shrinkToFit="1"/>
    </xf>
    <xf numFmtId="0" fontId="52" fillId="0" borderId="19" xfId="135" applyFont="1" applyBorder="1">
      <alignment vertical="center"/>
    </xf>
    <xf numFmtId="0" fontId="35" fillId="32" borderId="74" xfId="135" applyFont="1" applyFill="1" applyBorder="1" applyAlignment="1">
      <alignment horizontal="center" vertical="center"/>
    </xf>
    <xf numFmtId="0" fontId="35" fillId="32" borderId="70" xfId="135" applyFont="1" applyFill="1" applyBorder="1">
      <alignment vertical="center"/>
    </xf>
    <xf numFmtId="177" fontId="35" fillId="32" borderId="69" xfId="135" applyNumberFormat="1" applyFont="1" applyFill="1" applyBorder="1">
      <alignment vertical="center"/>
    </xf>
    <xf numFmtId="0" fontId="35" fillId="32" borderId="69" xfId="135" applyFont="1" applyFill="1" applyBorder="1">
      <alignment vertical="center"/>
    </xf>
    <xf numFmtId="0" fontId="35" fillId="32" borderId="76" xfId="135" applyFont="1" applyFill="1" applyBorder="1">
      <alignment vertical="center"/>
    </xf>
    <xf numFmtId="181" fontId="51" fillId="0" borderId="0" xfId="135" applyNumberFormat="1" applyFont="1" applyAlignment="1">
      <alignment horizontal="right" vertical="center"/>
    </xf>
    <xf numFmtId="0" fontId="51" fillId="0" borderId="0" xfId="136" applyFont="1">
      <alignment vertical="center"/>
    </xf>
    <xf numFmtId="0" fontId="35" fillId="28" borderId="61" xfId="136" applyFont="1" applyFill="1" applyBorder="1" applyAlignment="1">
      <alignment horizontal="center" vertical="center"/>
    </xf>
    <xf numFmtId="181" fontId="35" fillId="28" borderId="61" xfId="136" applyNumberFormat="1" applyFont="1" applyFill="1" applyBorder="1" applyAlignment="1">
      <alignment horizontal="center" vertical="center"/>
    </xf>
    <xf numFmtId="0" fontId="35" fillId="28" borderId="83" xfId="136" applyFont="1" applyFill="1" applyBorder="1" applyAlignment="1">
      <alignment horizontal="center" vertical="center"/>
    </xf>
    <xf numFmtId="0" fontId="35" fillId="28" borderId="82" xfId="136" applyFont="1" applyFill="1" applyBorder="1" applyAlignment="1">
      <alignment horizontal="center" vertical="center"/>
    </xf>
    <xf numFmtId="0" fontId="35" fillId="28" borderId="84" xfId="136" applyFont="1" applyFill="1" applyBorder="1" applyAlignment="1">
      <alignment horizontal="center" vertical="center"/>
    </xf>
    <xf numFmtId="0" fontId="35" fillId="0" borderId="77" xfId="136" applyFont="1" applyBorder="1">
      <alignment vertical="center"/>
    </xf>
    <xf numFmtId="0" fontId="35" fillId="0" borderId="42" xfId="136" applyFont="1" applyBorder="1">
      <alignment vertical="center"/>
    </xf>
    <xf numFmtId="0" fontId="35" fillId="38" borderId="74" xfId="136" applyFont="1" applyFill="1" applyBorder="1" applyAlignment="1">
      <alignment horizontal="center" vertical="center"/>
    </xf>
    <xf numFmtId="0" fontId="35" fillId="38" borderId="73" xfId="135" applyFont="1" applyFill="1" applyBorder="1">
      <alignment vertical="center"/>
    </xf>
    <xf numFmtId="177" fontId="35" fillId="38" borderId="73" xfId="135" applyNumberFormat="1" applyFont="1" applyFill="1" applyBorder="1">
      <alignment vertical="center"/>
    </xf>
    <xf numFmtId="0" fontId="35" fillId="38" borderId="72" xfId="135" applyFont="1" applyFill="1" applyBorder="1">
      <alignment vertical="center"/>
    </xf>
    <xf numFmtId="0" fontId="35" fillId="26" borderId="53" xfId="136" applyFont="1" applyFill="1" applyBorder="1" applyAlignment="1">
      <alignment horizontal="center" vertical="center"/>
    </xf>
    <xf numFmtId="0" fontId="35" fillId="38" borderId="2" xfId="135" applyFont="1" applyFill="1" applyBorder="1">
      <alignment vertical="center"/>
    </xf>
    <xf numFmtId="177" fontId="35" fillId="38" borderId="2" xfId="135" applyNumberFormat="1" applyFont="1" applyFill="1" applyBorder="1">
      <alignment vertical="center"/>
    </xf>
    <xf numFmtId="0" fontId="35" fillId="38" borderId="17" xfId="135" applyFont="1" applyFill="1" applyBorder="1">
      <alignment vertical="center"/>
    </xf>
    <xf numFmtId="0" fontId="35" fillId="0" borderId="12" xfId="136" applyFont="1" applyBorder="1" applyAlignment="1">
      <alignment horizontal="center" vertical="center"/>
    </xf>
    <xf numFmtId="0" fontId="35" fillId="26" borderId="61" xfId="136" applyFont="1" applyFill="1" applyBorder="1" applyAlignment="1">
      <alignment horizontal="center" vertical="center"/>
    </xf>
    <xf numFmtId="0" fontId="54" fillId="26" borderId="82" xfId="136" applyFont="1" applyFill="1" applyBorder="1">
      <alignment vertical="center"/>
    </xf>
    <xf numFmtId="177" fontId="35" fillId="38" borderId="75" xfId="135" applyNumberFormat="1" applyFont="1" applyFill="1" applyBorder="1">
      <alignment vertical="center"/>
    </xf>
    <xf numFmtId="0" fontId="35" fillId="38" borderId="75" xfId="135" applyFont="1" applyFill="1" applyBorder="1">
      <alignment vertical="center"/>
    </xf>
    <xf numFmtId="0" fontId="35" fillId="38" borderId="84" xfId="135" applyFont="1" applyFill="1" applyBorder="1">
      <alignment vertical="center"/>
    </xf>
    <xf numFmtId="181" fontId="51" fillId="0" borderId="0" xfId="135" applyNumberFormat="1" applyFont="1" applyAlignment="1">
      <alignment horizontal="left" vertical="center"/>
    </xf>
    <xf numFmtId="3" fontId="51" fillId="0" borderId="22" xfId="135" applyNumberFormat="1" applyFont="1" applyBorder="1">
      <alignment vertical="center"/>
    </xf>
    <xf numFmtId="56" fontId="35" fillId="0" borderId="19" xfId="135" applyNumberFormat="1" applyFont="1" applyBorder="1">
      <alignment vertical="center"/>
    </xf>
    <xf numFmtId="0" fontId="35" fillId="26" borderId="12" xfId="135" applyFont="1" applyFill="1" applyBorder="1" applyAlignment="1">
      <alignment horizontal="center" vertical="center"/>
    </xf>
    <xf numFmtId="5" fontId="35" fillId="0" borderId="0" xfId="135" applyNumberFormat="1" applyFont="1">
      <alignment vertical="center"/>
    </xf>
    <xf numFmtId="3" fontId="35" fillId="0" borderId="77" xfId="81" applyNumberFormat="1" applyFont="1" applyBorder="1" applyAlignment="1">
      <alignment vertical="center"/>
    </xf>
    <xf numFmtId="3" fontId="35" fillId="0" borderId="71" xfId="81" applyNumberFormat="1" applyFont="1" applyBorder="1" applyAlignment="1">
      <alignment vertical="center"/>
    </xf>
    <xf numFmtId="6" fontId="53" fillId="0" borderId="73" xfId="135" applyNumberFormat="1" applyFont="1" applyBorder="1">
      <alignment vertical="center"/>
    </xf>
    <xf numFmtId="5" fontId="13" fillId="0" borderId="73" xfId="135" applyNumberFormat="1" applyFont="1" applyBorder="1">
      <alignment vertical="center"/>
    </xf>
    <xf numFmtId="0" fontId="13" fillId="0" borderId="73" xfId="135" applyFont="1" applyBorder="1">
      <alignment vertical="center"/>
    </xf>
    <xf numFmtId="0" fontId="13" fillId="0" borderId="72" xfId="135" applyFont="1" applyBorder="1">
      <alignment vertical="center"/>
    </xf>
    <xf numFmtId="3" fontId="35" fillId="0" borderId="19" xfId="81" applyNumberFormat="1" applyFont="1" applyBorder="1" applyAlignment="1">
      <alignment vertical="center"/>
    </xf>
    <xf numFmtId="5" fontId="53" fillId="0" borderId="0" xfId="135" applyNumberFormat="1" applyFont="1">
      <alignment vertical="center"/>
    </xf>
    <xf numFmtId="3" fontId="35" fillId="0" borderId="19" xfId="81" applyNumberFormat="1" applyFont="1" applyFill="1" applyBorder="1" applyAlignment="1">
      <alignment vertical="center"/>
    </xf>
    <xf numFmtId="5" fontId="53" fillId="0" borderId="19" xfId="135" applyNumberFormat="1" applyFont="1" applyBorder="1">
      <alignment vertical="center"/>
    </xf>
    <xf numFmtId="5" fontId="53" fillId="0" borderId="0" xfId="135" applyNumberFormat="1" applyFont="1" applyAlignment="1">
      <alignment vertical="center" wrapText="1"/>
    </xf>
    <xf numFmtId="5" fontId="53" fillId="0" borderId="20" xfId="135" applyNumberFormat="1" applyFont="1" applyBorder="1" applyAlignment="1">
      <alignment vertical="center" wrapText="1"/>
    </xf>
    <xf numFmtId="0" fontId="35" fillId="0" borderId="59" xfId="135" applyFont="1" applyBorder="1">
      <alignment vertical="center"/>
    </xf>
    <xf numFmtId="3" fontId="35" fillId="0" borderId="59" xfId="81" applyNumberFormat="1" applyFont="1" applyFill="1" applyBorder="1" applyAlignment="1">
      <alignment vertical="center"/>
    </xf>
    <xf numFmtId="3" fontId="35" fillId="0" borderId="79" xfId="81" applyNumberFormat="1" applyFont="1" applyBorder="1" applyAlignment="1">
      <alignment vertical="center"/>
    </xf>
    <xf numFmtId="3" fontId="35" fillId="0" borderId="59" xfId="81" applyNumberFormat="1" applyFont="1" applyBorder="1" applyAlignment="1">
      <alignment vertical="center"/>
    </xf>
    <xf numFmtId="5" fontId="13" fillId="0" borderId="75" xfId="135" applyNumberFormat="1" applyFont="1" applyBorder="1">
      <alignment vertical="center"/>
    </xf>
    <xf numFmtId="0" fontId="13" fillId="0" borderId="75" xfId="135" applyFont="1" applyBorder="1">
      <alignment vertical="center"/>
    </xf>
    <xf numFmtId="0" fontId="13" fillId="0" borderId="85" xfId="135" applyFont="1" applyBorder="1">
      <alignment vertical="center"/>
    </xf>
    <xf numFmtId="0" fontId="35" fillId="26" borderId="74" xfId="135" applyFont="1" applyFill="1" applyBorder="1" applyAlignment="1">
      <alignment horizontal="center" vertical="center"/>
    </xf>
    <xf numFmtId="5" fontId="35" fillId="26" borderId="70" xfId="135" applyNumberFormat="1" applyFont="1" applyFill="1" applyBorder="1">
      <alignment vertical="center"/>
    </xf>
    <xf numFmtId="5" fontId="35" fillId="26" borderId="69" xfId="135" applyNumberFormat="1" applyFont="1" applyFill="1" applyBorder="1">
      <alignment vertical="center"/>
    </xf>
    <xf numFmtId="0" fontId="35" fillId="26" borderId="76" xfId="135" applyFont="1" applyFill="1" applyBorder="1">
      <alignment vertical="center"/>
    </xf>
    <xf numFmtId="3" fontId="35" fillId="0" borderId="0" xfId="135" applyNumberFormat="1" applyFont="1">
      <alignment vertical="center"/>
    </xf>
    <xf numFmtId="3" fontId="35" fillId="0" borderId="71" xfId="81" applyNumberFormat="1" applyFont="1" applyFill="1" applyBorder="1" applyAlignment="1">
      <alignment vertical="center"/>
    </xf>
    <xf numFmtId="38" fontId="35" fillId="0" borderId="71" xfId="81" applyFont="1" applyFill="1" applyBorder="1" applyAlignment="1">
      <alignment horizontal="right" vertical="center"/>
    </xf>
    <xf numFmtId="0" fontId="35" fillId="0" borderId="72" xfId="135" applyFont="1" applyBorder="1" applyAlignment="1">
      <alignment horizontal="left" vertical="center"/>
    </xf>
    <xf numFmtId="6" fontId="35" fillId="0" borderId="19" xfId="81" applyNumberFormat="1" applyFont="1" applyFill="1" applyBorder="1" applyAlignment="1">
      <alignment vertical="center"/>
    </xf>
    <xf numFmtId="0" fontId="35" fillId="0" borderId="20" xfId="135" applyFont="1" applyBorder="1" applyAlignment="1">
      <alignment horizontal="left" vertical="center"/>
    </xf>
    <xf numFmtId="193" fontId="35" fillId="0" borderId="19" xfId="81" applyNumberFormat="1" applyFont="1" applyBorder="1" applyAlignment="1">
      <alignment vertical="center"/>
    </xf>
    <xf numFmtId="38" fontId="35" fillId="0" borderId="0" xfId="81" applyFont="1" applyBorder="1" applyAlignment="1">
      <alignment vertical="center"/>
    </xf>
    <xf numFmtId="3" fontId="35" fillId="36" borderId="42" xfId="81" applyNumberFormat="1" applyFont="1" applyFill="1" applyBorder="1" applyAlignment="1">
      <alignment vertical="center"/>
    </xf>
    <xf numFmtId="5" fontId="13" fillId="36" borderId="19" xfId="135" applyNumberFormat="1" applyFont="1" applyFill="1" applyBorder="1">
      <alignment vertical="center"/>
    </xf>
    <xf numFmtId="0" fontId="35" fillId="36" borderId="0" xfId="135" applyFont="1" applyFill="1" applyAlignment="1">
      <alignment horizontal="center" vertical="center"/>
    </xf>
    <xf numFmtId="0" fontId="35" fillId="0" borderId="0" xfId="131" applyFont="1">
      <alignment vertical="center"/>
    </xf>
    <xf numFmtId="5" fontId="13" fillId="36" borderId="0" xfId="135" applyNumberFormat="1" applyFont="1" applyFill="1">
      <alignment vertical="center"/>
    </xf>
    <xf numFmtId="0" fontId="13" fillId="36" borderId="0" xfId="135" applyFont="1" applyFill="1">
      <alignment vertical="center"/>
    </xf>
    <xf numFmtId="0" fontId="13" fillId="36" borderId="20" xfId="135" applyFont="1" applyFill="1" applyBorder="1">
      <alignment vertical="center"/>
    </xf>
    <xf numFmtId="3" fontId="35" fillId="26" borderId="74" xfId="81" applyNumberFormat="1" applyFont="1" applyFill="1" applyBorder="1" applyAlignment="1">
      <alignment horizontal="right" vertical="center"/>
    </xf>
    <xf numFmtId="176" fontId="35" fillId="0" borderId="0" xfId="135" applyNumberFormat="1" applyFont="1">
      <alignment vertical="center"/>
    </xf>
    <xf numFmtId="0" fontId="35" fillId="0" borderId="71" xfId="135" applyFont="1" applyBorder="1">
      <alignment vertical="center"/>
    </xf>
    <xf numFmtId="38" fontId="35" fillId="0" borderId="19" xfId="135" applyNumberFormat="1" applyFont="1" applyBorder="1">
      <alignment vertical="center"/>
    </xf>
    <xf numFmtId="3" fontId="35" fillId="0" borderId="72" xfId="81" applyNumberFormat="1" applyFont="1" applyBorder="1" applyAlignment="1">
      <alignment vertical="center"/>
    </xf>
    <xf numFmtId="6" fontId="13" fillId="0" borderId="19" xfId="135" applyNumberFormat="1" applyFont="1" applyBorder="1">
      <alignment vertical="center"/>
    </xf>
    <xf numFmtId="0" fontId="13" fillId="0" borderId="73" xfId="135" applyFont="1" applyBorder="1" applyAlignment="1">
      <alignment vertical="center" wrapText="1"/>
    </xf>
    <xf numFmtId="0" fontId="13" fillId="0" borderId="72" xfId="135" applyFont="1" applyBorder="1" applyAlignment="1">
      <alignment vertical="center" wrapText="1"/>
    </xf>
    <xf numFmtId="3" fontId="35" fillId="0" borderId="20" xfId="81" applyNumberFormat="1" applyFont="1" applyBorder="1" applyAlignment="1">
      <alignment vertical="center"/>
    </xf>
    <xf numFmtId="5" fontId="13" fillId="0" borderId="19" xfId="135" applyNumberFormat="1" applyFont="1" applyBorder="1" applyAlignment="1">
      <alignment vertical="center" shrinkToFit="1"/>
    </xf>
    <xf numFmtId="0" fontId="13" fillId="0" borderId="0" xfId="135" applyFont="1" applyAlignment="1">
      <alignment horizontal="left" vertical="center" wrapText="1"/>
    </xf>
    <xf numFmtId="0" fontId="13" fillId="0" borderId="20" xfId="135" applyFont="1" applyBorder="1" applyAlignment="1">
      <alignment horizontal="left" vertical="center" wrapText="1"/>
    </xf>
    <xf numFmtId="38" fontId="35" fillId="0" borderId="77" xfId="135" applyNumberFormat="1" applyFont="1" applyBorder="1">
      <alignment vertical="center"/>
    </xf>
    <xf numFmtId="176" fontId="13" fillId="0" borderId="71" xfId="135" applyNumberFormat="1" applyFont="1" applyBorder="1">
      <alignment vertical="center"/>
    </xf>
    <xf numFmtId="176" fontId="13" fillId="0" borderId="19" xfId="135" applyNumberFormat="1" applyFont="1" applyBorder="1">
      <alignment vertical="center"/>
    </xf>
    <xf numFmtId="3" fontId="35" fillId="32" borderId="74" xfId="81" applyNumberFormat="1" applyFont="1" applyFill="1" applyBorder="1" applyAlignment="1">
      <alignment horizontal="right" vertical="center"/>
    </xf>
    <xf numFmtId="176" fontId="35" fillId="32" borderId="70" xfId="135" applyNumberFormat="1" applyFont="1" applyFill="1" applyBorder="1">
      <alignment vertical="center"/>
    </xf>
    <xf numFmtId="3" fontId="35" fillId="0" borderId="0" xfId="81" applyNumberFormat="1" applyFont="1" applyBorder="1" applyAlignment="1">
      <alignment vertical="center"/>
    </xf>
    <xf numFmtId="196" fontId="13" fillId="0" borderId="0" xfId="135" applyNumberFormat="1" applyFont="1" applyAlignment="1">
      <alignment horizontal="left" vertical="center"/>
    </xf>
    <xf numFmtId="176" fontId="13" fillId="0" borderId="0" xfId="135" applyNumberFormat="1" applyFont="1" applyAlignment="1">
      <alignment vertical="center" shrinkToFit="1"/>
    </xf>
    <xf numFmtId="38" fontId="3" fillId="0" borderId="0" xfId="71" applyFont="1" applyFill="1" applyBorder="1" applyAlignment="1">
      <alignment vertical="center" wrapText="1"/>
    </xf>
    <xf numFmtId="0" fontId="56" fillId="0" borderId="18" xfId="0" applyFont="1" applyBorder="1" applyAlignment="1">
      <alignment horizontal="center" vertical="top" shrinkToFit="1"/>
    </xf>
    <xf numFmtId="0" fontId="56" fillId="0" borderId="18" xfId="0" applyFont="1" applyBorder="1" applyAlignment="1">
      <alignment horizontal="center" vertical="top" wrapText="1"/>
    </xf>
    <xf numFmtId="0" fontId="56" fillId="26" borderId="42" xfId="0" applyFont="1" applyFill="1" applyBorder="1" applyAlignment="1">
      <alignment horizontal="center" vertical="top" wrapText="1"/>
    </xf>
    <xf numFmtId="0" fontId="56" fillId="30" borderId="18" xfId="0" applyFont="1" applyFill="1" applyBorder="1" applyAlignment="1">
      <alignment horizontal="center" vertical="top" wrapText="1"/>
    </xf>
    <xf numFmtId="0" fontId="56" fillId="28" borderId="18" xfId="0" applyFont="1" applyFill="1" applyBorder="1" applyAlignment="1">
      <alignment horizontal="center" vertical="top"/>
    </xf>
    <xf numFmtId="0" fontId="56" fillId="0" borderId="18" xfId="0" applyFont="1" applyBorder="1" applyAlignment="1">
      <alignment horizontal="center" vertical="top"/>
    </xf>
    <xf numFmtId="0" fontId="56" fillId="0" borderId="18" xfId="0" applyFont="1" applyBorder="1" applyAlignment="1">
      <alignment horizontal="center" vertical="center" wrapText="1"/>
    </xf>
    <xf numFmtId="0" fontId="56" fillId="0" borderId="42" xfId="0" applyFont="1" applyBorder="1" applyAlignment="1">
      <alignment horizontal="center" vertical="center" shrinkToFit="1"/>
    </xf>
    <xf numFmtId="183" fontId="56" fillId="24" borderId="42" xfId="0" applyNumberFormat="1" applyFont="1" applyFill="1" applyBorder="1">
      <alignment vertical="center"/>
    </xf>
    <xf numFmtId="183" fontId="56" fillId="26" borderId="42" xfId="0" applyNumberFormat="1" applyFont="1" applyFill="1" applyBorder="1">
      <alignment vertical="center"/>
    </xf>
    <xf numFmtId="183" fontId="56" fillId="30" borderId="42" xfId="0" applyNumberFormat="1" applyFont="1" applyFill="1" applyBorder="1">
      <alignment vertical="center"/>
    </xf>
    <xf numFmtId="183" fontId="56" fillId="28" borderId="42" xfId="0" applyNumberFormat="1" applyFont="1" applyFill="1" applyBorder="1">
      <alignment vertical="center"/>
    </xf>
    <xf numFmtId="182" fontId="56" fillId="25" borderId="42" xfId="0" applyNumberFormat="1" applyFont="1" applyFill="1" applyBorder="1">
      <alignment vertical="center"/>
    </xf>
    <xf numFmtId="183" fontId="56" fillId="0" borderId="42" xfId="0" applyNumberFormat="1" applyFont="1" applyBorder="1">
      <alignment vertical="center"/>
    </xf>
    <xf numFmtId="0" fontId="56" fillId="0" borderId="59" xfId="0" applyFont="1" applyBorder="1" applyAlignment="1">
      <alignment horizontal="center" vertical="center" shrinkToFit="1"/>
    </xf>
    <xf numFmtId="183" fontId="56" fillId="24" borderId="59" xfId="0" applyNumberFormat="1" applyFont="1" applyFill="1" applyBorder="1">
      <alignment vertical="center"/>
    </xf>
    <xf numFmtId="183" fontId="56" fillId="26" borderId="59" xfId="0" applyNumberFormat="1" applyFont="1" applyFill="1" applyBorder="1">
      <alignment vertical="center"/>
    </xf>
    <xf numFmtId="183" fontId="56" fillId="30" borderId="59" xfId="0" applyNumberFormat="1" applyFont="1" applyFill="1" applyBorder="1">
      <alignment vertical="center"/>
    </xf>
    <xf numFmtId="183" fontId="56" fillId="28" borderId="59" xfId="0" applyNumberFormat="1" applyFont="1" applyFill="1" applyBorder="1">
      <alignment vertical="center"/>
    </xf>
    <xf numFmtId="182" fontId="56" fillId="25" borderId="59" xfId="0" applyNumberFormat="1" applyFont="1" applyFill="1" applyBorder="1">
      <alignment vertical="center"/>
    </xf>
    <xf numFmtId="183" fontId="56" fillId="0" borderId="59" xfId="0" applyNumberFormat="1" applyFont="1" applyBorder="1">
      <alignment vertical="center"/>
    </xf>
    <xf numFmtId="0" fontId="0" fillId="0" borderId="0" xfId="0" applyAlignment="1">
      <alignment vertical="justify" wrapText="1"/>
    </xf>
    <xf numFmtId="0" fontId="0" fillId="0" borderId="0" xfId="0" applyAlignment="1">
      <alignment vertical="justify"/>
    </xf>
    <xf numFmtId="0" fontId="0" fillId="0" borderId="0" xfId="0" applyAlignment="1">
      <alignment vertical="justify" shrinkToFit="1"/>
    </xf>
    <xf numFmtId="0" fontId="0" fillId="0" borderId="25" xfId="0" applyBorder="1" applyAlignment="1">
      <alignment vertical="center" shrinkToFit="1"/>
    </xf>
    <xf numFmtId="189" fontId="3" fillId="30" borderId="68" xfId="0" applyNumberFormat="1" applyFont="1" applyFill="1" applyBorder="1">
      <alignment vertical="center"/>
    </xf>
    <xf numFmtId="189" fontId="3" fillId="30" borderId="45" xfId="0" applyNumberFormat="1" applyFont="1" applyFill="1" applyBorder="1">
      <alignment vertical="center"/>
    </xf>
    <xf numFmtId="0" fontId="0" fillId="0" borderId="18" xfId="118" applyFont="1" applyBorder="1">
      <alignment vertical="center"/>
    </xf>
    <xf numFmtId="0" fontId="0" fillId="0" borderId="0" xfId="118" applyFont="1">
      <alignment vertical="center"/>
    </xf>
    <xf numFmtId="0" fontId="0" fillId="0" borderId="59" xfId="118" applyFont="1" applyBorder="1">
      <alignment vertical="center"/>
    </xf>
    <xf numFmtId="38" fontId="0" fillId="0" borderId="53" xfId="72" applyFont="1" applyBorder="1">
      <alignment vertical="center"/>
    </xf>
    <xf numFmtId="38" fontId="0" fillId="0" borderId="53" xfId="118" applyNumberFormat="1" applyFont="1" applyBorder="1">
      <alignment vertical="center"/>
    </xf>
    <xf numFmtId="38" fontId="0" fillId="39" borderId="53" xfId="118" applyNumberFormat="1" applyFont="1" applyFill="1" applyBorder="1">
      <alignment vertical="center"/>
    </xf>
    <xf numFmtId="38" fontId="0" fillId="30" borderId="53" xfId="118" applyNumberFormat="1" applyFont="1" applyFill="1" applyBorder="1">
      <alignment vertical="center"/>
    </xf>
    <xf numFmtId="38" fontId="0" fillId="28" borderId="53" xfId="118" applyNumberFormat="1" applyFont="1" applyFill="1" applyBorder="1">
      <alignment vertical="center"/>
    </xf>
    <xf numFmtId="38" fontId="0" fillId="41" borderId="53" xfId="118" applyNumberFormat="1" applyFont="1" applyFill="1" applyBorder="1">
      <alignment vertical="center"/>
    </xf>
    <xf numFmtId="38" fontId="0" fillId="0" borderId="12" xfId="72" applyFont="1" applyBorder="1">
      <alignment vertical="center"/>
    </xf>
    <xf numFmtId="38" fontId="0" fillId="0" borderId="12" xfId="118" applyNumberFormat="1" applyFont="1" applyBorder="1">
      <alignment vertical="center"/>
    </xf>
    <xf numFmtId="38" fontId="0" fillId="28" borderId="12" xfId="118" applyNumberFormat="1" applyFont="1" applyFill="1" applyBorder="1">
      <alignment vertical="center"/>
    </xf>
    <xf numFmtId="38" fontId="0" fillId="0" borderId="18" xfId="72" applyFont="1" applyBorder="1">
      <alignment vertical="center"/>
    </xf>
    <xf numFmtId="38" fontId="0" fillId="0" borderId="18" xfId="118" applyNumberFormat="1" applyFont="1" applyBorder="1">
      <alignment vertical="center"/>
    </xf>
    <xf numFmtId="38" fontId="0" fillId="39" borderId="18" xfId="118" applyNumberFormat="1" applyFont="1" applyFill="1" applyBorder="1">
      <alignment vertical="center"/>
    </xf>
    <xf numFmtId="38" fontId="0" fillId="30" borderId="18" xfId="118" applyNumberFormat="1" applyFont="1" applyFill="1" applyBorder="1">
      <alignment vertical="center"/>
    </xf>
    <xf numFmtId="38" fontId="0" fillId="28" borderId="18" xfId="118" applyNumberFormat="1" applyFont="1" applyFill="1" applyBorder="1">
      <alignment vertical="center"/>
    </xf>
    <xf numFmtId="38" fontId="0" fillId="29" borderId="12" xfId="72" applyFont="1" applyFill="1" applyBorder="1">
      <alignment vertical="center"/>
    </xf>
    <xf numFmtId="38" fontId="0" fillId="29" borderId="12" xfId="118" applyNumberFormat="1" applyFont="1" applyFill="1" applyBorder="1">
      <alignment vertical="center"/>
    </xf>
    <xf numFmtId="38" fontId="0" fillId="37" borderId="53" xfId="118" applyNumberFormat="1" applyFont="1" applyFill="1" applyBorder="1">
      <alignment vertical="center"/>
    </xf>
    <xf numFmtId="38" fontId="0" fillId="29" borderId="12" xfId="118" applyNumberFormat="1" applyFont="1" applyFill="1" applyBorder="1" applyAlignment="1">
      <alignment vertical="center" shrinkToFit="1"/>
    </xf>
    <xf numFmtId="0" fontId="0" fillId="0" borderId="12" xfId="118" applyFont="1" applyBorder="1">
      <alignment vertical="center"/>
    </xf>
    <xf numFmtId="0" fontId="0" fillId="0" borderId="0" xfId="118" applyFont="1" applyAlignment="1">
      <alignment horizontal="center" vertical="center"/>
    </xf>
    <xf numFmtId="38" fontId="0" fillId="39" borderId="12" xfId="118" applyNumberFormat="1" applyFont="1" applyFill="1" applyBorder="1">
      <alignment vertical="center"/>
    </xf>
    <xf numFmtId="38" fontId="0" fillId="30" borderId="12" xfId="118" applyNumberFormat="1" applyFont="1" applyFill="1" applyBorder="1">
      <alignment vertical="center"/>
    </xf>
    <xf numFmtId="38" fontId="0" fillId="28" borderId="14" xfId="118" applyNumberFormat="1" applyFont="1" applyFill="1" applyBorder="1" applyAlignment="1">
      <alignment horizontal="center" vertical="center"/>
    </xf>
    <xf numFmtId="38" fontId="0" fillId="0" borderId="0" xfId="118" applyNumberFormat="1" applyFont="1">
      <alignment vertical="center"/>
    </xf>
    <xf numFmtId="38" fontId="0" fillId="37" borderId="14" xfId="118" applyNumberFormat="1" applyFont="1" applyFill="1" applyBorder="1" applyAlignment="1">
      <alignment horizontal="center" vertical="center"/>
    </xf>
    <xf numFmtId="38" fontId="0" fillId="0" borderId="0" xfId="72" applyFont="1">
      <alignment vertical="center"/>
    </xf>
    <xf numFmtId="38" fontId="0" fillId="0" borderId="0" xfId="72" applyFont="1" applyFill="1">
      <alignment vertical="center"/>
    </xf>
    <xf numFmtId="38" fontId="0" fillId="0" borderId="18" xfId="72" applyFont="1" applyBorder="1" applyAlignment="1">
      <alignment horizontal="center" vertical="center"/>
    </xf>
    <xf numFmtId="38" fontId="0" fillId="0" borderId="0" xfId="72" applyFont="1" applyAlignment="1">
      <alignment horizontal="center" vertical="center"/>
    </xf>
    <xf numFmtId="38" fontId="0" fillId="0" borderId="0" xfId="72" applyFont="1" applyFill="1" applyBorder="1" applyAlignment="1">
      <alignment horizontal="center" vertical="center"/>
    </xf>
    <xf numFmtId="38" fontId="0" fillId="0" borderId="0" xfId="72" applyFont="1" applyFill="1" applyBorder="1" applyAlignment="1">
      <alignment vertical="center"/>
    </xf>
    <xf numFmtId="38" fontId="0" fillId="0" borderId="0" xfId="72" applyFont="1" applyFill="1" applyBorder="1" applyAlignment="1">
      <alignment horizontal="center" vertical="center" wrapText="1"/>
    </xf>
    <xf numFmtId="38" fontId="0" fillId="0" borderId="78" xfId="72" applyFont="1" applyBorder="1">
      <alignment vertical="center"/>
    </xf>
    <xf numFmtId="38" fontId="0" fillId="39" borderId="78" xfId="72" applyFont="1" applyFill="1" applyBorder="1">
      <alignment vertical="center"/>
    </xf>
    <xf numFmtId="38" fontId="0" fillId="36" borderId="78" xfId="72" applyFont="1" applyFill="1" applyBorder="1">
      <alignment vertical="center"/>
    </xf>
    <xf numFmtId="38" fontId="0" fillId="26" borderId="53" xfId="72" applyFont="1" applyFill="1" applyBorder="1">
      <alignment vertical="center"/>
    </xf>
    <xf numFmtId="38" fontId="0" fillId="35" borderId="78" xfId="72" applyFont="1" applyFill="1" applyBorder="1">
      <alignment vertical="center"/>
    </xf>
    <xf numFmtId="38" fontId="0" fillId="0" borderId="0" xfId="72" applyFont="1" applyFill="1" applyBorder="1">
      <alignment vertical="center"/>
    </xf>
    <xf numFmtId="38" fontId="0" fillId="0" borderId="53" xfId="72" applyFont="1" applyBorder="1" applyAlignment="1">
      <alignment horizontal="center" vertical="center"/>
    </xf>
    <xf numFmtId="38" fontId="0" fillId="0" borderId="53" xfId="72" applyFont="1" applyFill="1" applyBorder="1" applyAlignment="1">
      <alignment horizontal="center" vertical="center"/>
    </xf>
    <xf numFmtId="38" fontId="0" fillId="39" borderId="53" xfId="72" applyFont="1" applyFill="1" applyBorder="1" applyAlignment="1">
      <alignment horizontal="center" vertical="center"/>
    </xf>
    <xf numFmtId="38" fontId="0" fillId="36" borderId="53" xfId="72" applyFont="1" applyFill="1" applyBorder="1" applyAlignment="1">
      <alignment horizontal="center" vertical="center"/>
    </xf>
    <xf numFmtId="38" fontId="0" fillId="26" borderId="53" xfId="72" applyFont="1" applyFill="1" applyBorder="1" applyAlignment="1">
      <alignment horizontal="center" vertical="center"/>
    </xf>
    <xf numFmtId="38" fontId="0" fillId="35" borderId="53" xfId="72" applyFont="1" applyFill="1" applyBorder="1" applyAlignment="1">
      <alignment horizontal="center" vertical="center"/>
    </xf>
    <xf numFmtId="38" fontId="0" fillId="31" borderId="12" xfId="72" applyFont="1" applyFill="1" applyBorder="1">
      <alignment vertical="center"/>
    </xf>
    <xf numFmtId="38" fontId="0" fillId="34" borderId="12" xfId="72" applyFont="1" applyFill="1" applyBorder="1">
      <alignment vertical="center"/>
    </xf>
    <xf numFmtId="38" fontId="0" fillId="0" borderId="12" xfId="72" applyFont="1" applyFill="1" applyBorder="1">
      <alignment vertical="center"/>
    </xf>
    <xf numFmtId="38" fontId="0" fillId="39" borderId="12" xfId="72" applyFont="1" applyFill="1" applyBorder="1">
      <alignment vertical="center"/>
    </xf>
    <xf numFmtId="38" fontId="0" fillId="36" borderId="12" xfId="72" applyFont="1" applyFill="1" applyBorder="1">
      <alignment vertical="center"/>
    </xf>
    <xf numFmtId="38" fontId="0" fillId="35" borderId="12" xfId="72" applyFont="1" applyFill="1" applyBorder="1">
      <alignment vertical="center"/>
    </xf>
    <xf numFmtId="38" fontId="0" fillId="0" borderId="61" xfId="72" applyFont="1" applyBorder="1">
      <alignment vertical="center"/>
    </xf>
    <xf numFmtId="38" fontId="0" fillId="0" borderId="61" xfId="72" applyFont="1" applyFill="1" applyBorder="1">
      <alignment vertical="center"/>
    </xf>
    <xf numFmtId="38" fontId="0" fillId="39" borderId="61" xfId="72" applyFont="1" applyFill="1" applyBorder="1">
      <alignment vertical="center"/>
    </xf>
    <xf numFmtId="38" fontId="0" fillId="36" borderId="61" xfId="72" applyFont="1" applyFill="1" applyBorder="1">
      <alignment vertical="center"/>
    </xf>
    <xf numFmtId="38" fontId="0" fillId="26" borderId="61" xfId="72" applyFont="1" applyFill="1" applyBorder="1">
      <alignment vertical="center"/>
    </xf>
    <xf numFmtId="38" fontId="0" fillId="35" borderId="61" xfId="72" applyFont="1" applyFill="1" applyBorder="1">
      <alignment vertical="center"/>
    </xf>
    <xf numFmtId="38" fontId="0" fillId="29" borderId="53" xfId="72" applyFont="1" applyFill="1" applyBorder="1">
      <alignment vertical="center"/>
    </xf>
    <xf numFmtId="38" fontId="0" fillId="39" borderId="53" xfId="72" applyFont="1" applyFill="1" applyBorder="1">
      <alignment vertical="center"/>
    </xf>
    <xf numFmtId="38" fontId="0" fillId="35" borderId="53" xfId="72" applyFont="1" applyFill="1" applyBorder="1">
      <alignment vertical="center"/>
    </xf>
    <xf numFmtId="38" fontId="0" fillId="0" borderId="61" xfId="72" applyFont="1" applyFill="1" applyBorder="1" applyAlignment="1">
      <alignment horizontal="center" vertical="center" wrapText="1"/>
    </xf>
    <xf numFmtId="38" fontId="0" fillId="26" borderId="78" xfId="72" applyFont="1" applyFill="1" applyBorder="1">
      <alignment vertical="center"/>
    </xf>
    <xf numFmtId="38" fontId="0" fillId="0" borderId="78" xfId="72" applyFont="1" applyFill="1" applyBorder="1">
      <alignment vertical="center"/>
    </xf>
    <xf numFmtId="38" fontId="0" fillId="26" borderId="12" xfId="72" applyFont="1" applyFill="1" applyBorder="1">
      <alignment vertical="center"/>
    </xf>
    <xf numFmtId="3" fontId="46" fillId="0" borderId="42" xfId="81" applyNumberFormat="1" applyFont="1" applyBorder="1" applyAlignment="1">
      <alignment vertical="center"/>
    </xf>
    <xf numFmtId="181" fontId="46" fillId="38" borderId="77" xfId="135" applyNumberFormat="1" applyFont="1" applyFill="1" applyBorder="1" applyAlignment="1">
      <alignment horizontal="right" vertical="center" wrapText="1"/>
    </xf>
    <xf numFmtId="3" fontId="46" fillId="38" borderId="12" xfId="135" applyNumberFormat="1" applyFont="1" applyFill="1" applyBorder="1" applyAlignment="1">
      <alignment vertical="center" wrapText="1"/>
    </xf>
    <xf numFmtId="3" fontId="46" fillId="38" borderId="59" xfId="135" applyNumberFormat="1" applyFont="1" applyFill="1" applyBorder="1" applyAlignment="1">
      <alignment vertical="center" wrapText="1"/>
    </xf>
    <xf numFmtId="0" fontId="1" fillId="0" borderId="0" xfId="0" applyFont="1">
      <alignment vertical="center"/>
    </xf>
    <xf numFmtId="3" fontId="35" fillId="32" borderId="70" xfId="81" applyNumberFormat="1" applyFont="1" applyFill="1" applyBorder="1" applyAlignment="1">
      <alignment vertical="center"/>
    </xf>
    <xf numFmtId="3" fontId="1" fillId="0" borderId="0" xfId="0" applyNumberFormat="1" applyFont="1">
      <alignment vertical="center"/>
    </xf>
    <xf numFmtId="181" fontId="1" fillId="0" borderId="0" xfId="0" applyNumberFormat="1" applyFont="1">
      <alignment vertical="center"/>
    </xf>
    <xf numFmtId="3" fontId="35" fillId="0" borderId="12" xfId="135" applyNumberFormat="1" applyFont="1" applyBorder="1" applyAlignment="1">
      <alignment vertical="center" wrapText="1"/>
    </xf>
    <xf numFmtId="0" fontId="13" fillId="0" borderId="0" xfId="131" applyFont="1">
      <alignment vertical="center"/>
    </xf>
    <xf numFmtId="3" fontId="35" fillId="26" borderId="21" xfId="81" applyNumberFormat="1" applyFont="1" applyFill="1" applyBorder="1" applyAlignment="1">
      <alignment vertical="center"/>
    </xf>
    <xf numFmtId="3" fontId="46" fillId="26" borderId="12" xfId="81" applyNumberFormat="1" applyFont="1" applyFill="1" applyBorder="1" applyAlignment="1">
      <alignment vertical="center"/>
    </xf>
    <xf numFmtId="38" fontId="57" fillId="0" borderId="78" xfId="72" applyFont="1" applyBorder="1">
      <alignment vertical="center"/>
    </xf>
    <xf numFmtId="38" fontId="57" fillId="0" borderId="12" xfId="72" applyFont="1" applyBorder="1">
      <alignment vertical="center"/>
    </xf>
    <xf numFmtId="38" fontId="57" fillId="26" borderId="78" xfId="72" applyFont="1" applyFill="1" applyBorder="1">
      <alignment vertical="center"/>
    </xf>
    <xf numFmtId="38" fontId="57" fillId="26" borderId="12" xfId="72" applyFont="1" applyFill="1" applyBorder="1">
      <alignment vertical="center"/>
    </xf>
    <xf numFmtId="38" fontId="57" fillId="29" borderId="53" xfId="72" applyFont="1" applyFill="1" applyBorder="1">
      <alignment vertical="center"/>
    </xf>
    <xf numFmtId="38" fontId="57" fillId="26" borderId="53" xfId="72" applyFont="1" applyFill="1" applyBorder="1">
      <alignment vertical="center"/>
    </xf>
    <xf numFmtId="38" fontId="57" fillId="35" borderId="78" xfId="72" applyFont="1" applyFill="1" applyBorder="1">
      <alignment vertical="center"/>
    </xf>
    <xf numFmtId="38" fontId="57" fillId="35" borderId="12" xfId="72" applyFont="1" applyFill="1" applyBorder="1">
      <alignment vertical="center"/>
    </xf>
    <xf numFmtId="38" fontId="57" fillId="35" borderId="53" xfId="72" applyFont="1" applyFill="1" applyBorder="1">
      <alignment vertical="center"/>
    </xf>
    <xf numFmtId="38" fontId="57" fillId="0" borderId="53" xfId="118" applyNumberFormat="1" applyFont="1" applyBorder="1">
      <alignment vertical="center"/>
    </xf>
    <xf numFmtId="38" fontId="57" fillId="37" borderId="53" xfId="118" applyNumberFormat="1" applyFont="1" applyFill="1" applyBorder="1">
      <alignment vertical="center"/>
    </xf>
    <xf numFmtId="38" fontId="57" fillId="39" borderId="53" xfId="118" applyNumberFormat="1" applyFont="1" applyFill="1" applyBorder="1">
      <alignment vertical="center"/>
    </xf>
    <xf numFmtId="38" fontId="57" fillId="29" borderId="12" xfId="118" applyNumberFormat="1" applyFont="1" applyFill="1" applyBorder="1">
      <alignment vertical="center"/>
    </xf>
    <xf numFmtId="38" fontId="57" fillId="41" borderId="53" xfId="118" applyNumberFormat="1" applyFont="1" applyFill="1" applyBorder="1">
      <alignment vertical="center"/>
    </xf>
    <xf numFmtId="38" fontId="57" fillId="39" borderId="12" xfId="118" applyNumberFormat="1" applyFont="1" applyFill="1" applyBorder="1">
      <alignment vertical="center"/>
    </xf>
    <xf numFmtId="38" fontId="1" fillId="39" borderId="53" xfId="118" applyNumberFormat="1" applyFont="1" applyFill="1" applyBorder="1">
      <alignment vertical="center"/>
    </xf>
    <xf numFmtId="38" fontId="1" fillId="41" borderId="53" xfId="118" applyNumberFormat="1" applyFont="1" applyFill="1" applyBorder="1">
      <alignment vertical="center"/>
    </xf>
    <xf numFmtId="38" fontId="1" fillId="39" borderId="12" xfId="118" applyNumberFormat="1" applyFont="1" applyFill="1" applyBorder="1">
      <alignment vertical="center"/>
    </xf>
    <xf numFmtId="189" fontId="58" fillId="0" borderId="44" xfId="0" applyNumberFormat="1" applyFont="1" applyBorder="1">
      <alignment vertical="center"/>
    </xf>
    <xf numFmtId="189" fontId="58" fillId="26" borderId="25" xfId="0" applyNumberFormat="1" applyFont="1" applyFill="1" applyBorder="1">
      <alignment vertical="center"/>
    </xf>
    <xf numFmtId="189" fontId="59" fillId="26" borderId="41" xfId="0" applyNumberFormat="1" applyFont="1" applyFill="1" applyBorder="1" applyAlignment="1">
      <alignment vertical="center" wrapText="1"/>
    </xf>
    <xf numFmtId="189" fontId="59" fillId="0" borderId="44" xfId="0" applyNumberFormat="1" applyFont="1" applyBorder="1">
      <alignment vertical="center"/>
    </xf>
    <xf numFmtId="189" fontId="58" fillId="26" borderId="68" xfId="0" applyNumberFormat="1" applyFont="1" applyFill="1" applyBorder="1">
      <alignment vertical="center"/>
    </xf>
    <xf numFmtId="189" fontId="58" fillId="26" borderId="45" xfId="0" applyNumberFormat="1" applyFont="1" applyFill="1" applyBorder="1">
      <alignment vertical="center"/>
    </xf>
    <xf numFmtId="189" fontId="58" fillId="0" borderId="68" xfId="0" applyNumberFormat="1" applyFont="1" applyBorder="1">
      <alignment vertical="center"/>
    </xf>
    <xf numFmtId="189" fontId="58" fillId="0" borderId="45" xfId="0" applyNumberFormat="1" applyFont="1" applyBorder="1">
      <alignment vertical="center"/>
    </xf>
    <xf numFmtId="181" fontId="46" fillId="0" borderId="77" xfId="135" applyNumberFormat="1" applyFont="1" applyBorder="1" applyAlignment="1">
      <alignment wrapText="1"/>
    </xf>
    <xf numFmtId="3" fontId="46" fillId="0" borderId="77" xfId="135" applyNumberFormat="1" applyFont="1" applyBorder="1">
      <alignment vertical="center"/>
    </xf>
    <xf numFmtId="189" fontId="60" fillId="26" borderId="44" xfId="0" applyNumberFormat="1" applyFont="1" applyFill="1" applyBorder="1">
      <alignment vertical="center"/>
    </xf>
    <xf numFmtId="189" fontId="60" fillId="26" borderId="44" xfId="0" applyNumberFormat="1" applyFont="1" applyFill="1" applyBorder="1" applyAlignment="1">
      <alignment vertical="top"/>
    </xf>
    <xf numFmtId="189" fontId="60" fillId="26" borderId="66" xfId="0" applyNumberFormat="1" applyFont="1" applyFill="1" applyBorder="1">
      <alignment vertical="center"/>
    </xf>
    <xf numFmtId="189" fontId="60" fillId="0" borderId="44" xfId="0" applyNumberFormat="1" applyFont="1" applyBorder="1">
      <alignment vertical="center"/>
    </xf>
    <xf numFmtId="189" fontId="60" fillId="0" borderId="52" xfId="0" applyNumberFormat="1" applyFont="1" applyBorder="1">
      <alignment vertical="center"/>
    </xf>
    <xf numFmtId="189" fontId="60" fillId="0" borderId="66" xfId="0" applyNumberFormat="1" applyFont="1" applyBorder="1">
      <alignment vertical="center"/>
    </xf>
    <xf numFmtId="189" fontId="60" fillId="26" borderId="31" xfId="0" applyNumberFormat="1" applyFont="1" applyFill="1" applyBorder="1" applyAlignment="1">
      <alignment horizontal="right" vertical="top"/>
    </xf>
    <xf numFmtId="189" fontId="60" fillId="30" borderId="49" xfId="0" applyNumberFormat="1" applyFont="1" applyFill="1" applyBorder="1" applyAlignment="1">
      <alignment horizontal="right" vertical="top"/>
    </xf>
    <xf numFmtId="189" fontId="60" fillId="28" borderId="49" xfId="0" applyNumberFormat="1" applyFont="1" applyFill="1" applyBorder="1">
      <alignment vertical="center"/>
    </xf>
    <xf numFmtId="0" fontId="13" fillId="0" borderId="42" xfId="135" applyFont="1" applyBorder="1">
      <alignment vertical="center"/>
    </xf>
    <xf numFmtId="0" fontId="61" fillId="0" borderId="42" xfId="135" applyFont="1" applyBorder="1">
      <alignment vertical="center"/>
    </xf>
    <xf numFmtId="0" fontId="61" fillId="36" borderId="42" xfId="135" applyFont="1" applyFill="1" applyBorder="1">
      <alignment vertical="center"/>
    </xf>
    <xf numFmtId="38" fontId="0" fillId="26" borderId="18" xfId="72" applyFont="1" applyFill="1" applyBorder="1" applyAlignment="1">
      <alignment horizontal="center" vertical="center"/>
    </xf>
    <xf numFmtId="38" fontId="0" fillId="26" borderId="59" xfId="72" applyFont="1" applyFill="1" applyBorder="1" applyAlignment="1">
      <alignment horizontal="center" vertical="center"/>
    </xf>
    <xf numFmtId="38" fontId="0" fillId="35" borderId="18" xfId="72" applyFont="1" applyFill="1" applyBorder="1" applyAlignment="1">
      <alignment horizontal="center" vertical="center"/>
    </xf>
    <xf numFmtId="38" fontId="0" fillId="35" borderId="59" xfId="72" applyFont="1" applyFill="1" applyBorder="1" applyAlignment="1">
      <alignment horizontal="center" vertical="center"/>
    </xf>
    <xf numFmtId="38" fontId="0" fillId="40" borderId="12" xfId="72" applyFont="1" applyFill="1" applyBorder="1" applyAlignment="1">
      <alignment horizontal="center" vertical="center" wrapText="1"/>
    </xf>
    <xf numFmtId="38" fontId="0" fillId="40" borderId="61" xfId="72" applyFont="1" applyFill="1" applyBorder="1" applyAlignment="1">
      <alignment horizontal="center" vertical="center"/>
    </xf>
    <xf numFmtId="38" fontId="0" fillId="0" borderId="18" xfId="72" applyFont="1" applyBorder="1" applyAlignment="1">
      <alignment horizontal="center" vertical="center" wrapText="1"/>
    </xf>
    <xf numFmtId="38" fontId="0" fillId="0" borderId="59" xfId="72" applyFont="1" applyBorder="1" applyAlignment="1">
      <alignment horizontal="center" vertical="center" wrapText="1"/>
    </xf>
    <xf numFmtId="38" fontId="0" fillId="39" borderId="18" xfId="72" applyFont="1" applyFill="1" applyBorder="1" applyAlignment="1">
      <alignment horizontal="center" vertical="center"/>
    </xf>
    <xf numFmtId="38" fontId="0" fillId="39" borderId="59" xfId="72" applyFont="1" applyFill="1" applyBorder="1" applyAlignment="1">
      <alignment horizontal="center" vertical="center"/>
    </xf>
    <xf numFmtId="38" fontId="57" fillId="37" borderId="12" xfId="118" applyNumberFormat="1" applyFont="1" applyFill="1" applyBorder="1" applyAlignment="1">
      <alignment horizontal="center" vertical="center"/>
    </xf>
    <xf numFmtId="38" fontId="0" fillId="41" borderId="12" xfId="118" applyNumberFormat="1" applyFont="1" applyFill="1" applyBorder="1" applyAlignment="1">
      <alignment horizontal="center" vertical="center"/>
    </xf>
    <xf numFmtId="38" fontId="57" fillId="41" borderId="12" xfId="118" applyNumberFormat="1" applyFont="1" applyFill="1" applyBorder="1" applyAlignment="1">
      <alignment horizontal="center" vertical="center"/>
    </xf>
    <xf numFmtId="0" fontId="0" fillId="39" borderId="12" xfId="118" applyFont="1" applyFill="1" applyBorder="1" applyAlignment="1">
      <alignment horizontal="center" vertical="center"/>
    </xf>
    <xf numFmtId="0" fontId="0" fillId="30" borderId="12" xfId="118" applyFont="1" applyFill="1" applyBorder="1" applyAlignment="1">
      <alignment horizontal="center" vertical="center"/>
    </xf>
    <xf numFmtId="38" fontId="0" fillId="0" borderId="12" xfId="72" applyFont="1" applyBorder="1" applyAlignment="1">
      <alignment horizontal="center" vertical="center" wrapText="1"/>
    </xf>
    <xf numFmtId="38" fontId="0" fillId="0" borderId="61" xfId="72" applyFont="1" applyBorder="1" applyAlignment="1">
      <alignment horizontal="center" vertical="center"/>
    </xf>
    <xf numFmtId="0" fontId="0" fillId="39" borderId="61" xfId="118" applyFont="1" applyFill="1" applyBorder="1" applyAlignment="1">
      <alignment horizontal="center" vertical="center"/>
    </xf>
    <xf numFmtId="38" fontId="5" fillId="0" borderId="18" xfId="72" applyFont="1" applyBorder="1" applyAlignment="1">
      <alignment horizontal="center" vertical="center" wrapText="1"/>
    </xf>
    <xf numFmtId="38" fontId="5" fillId="0" borderId="59" xfId="72" applyFont="1" applyBorder="1" applyAlignment="1">
      <alignment horizontal="center" vertical="center" wrapText="1"/>
    </xf>
    <xf numFmtId="0" fontId="0" fillId="41" borderId="56" xfId="118" applyFont="1" applyFill="1" applyBorder="1" applyAlignment="1">
      <alignment horizontal="center" vertical="center"/>
    </xf>
    <xf numFmtId="0" fontId="0" fillId="41" borderId="86" xfId="118" applyFont="1" applyFill="1" applyBorder="1" applyAlignment="1">
      <alignment horizontal="center" vertical="center"/>
    </xf>
    <xf numFmtId="0" fontId="0" fillId="41" borderId="21" xfId="118" applyFont="1" applyFill="1" applyBorder="1" applyAlignment="1">
      <alignment horizontal="center" vertical="center"/>
    </xf>
    <xf numFmtId="0" fontId="0" fillId="41" borderId="23" xfId="118" applyFont="1" applyFill="1" applyBorder="1" applyAlignment="1">
      <alignment horizontal="center" vertical="center"/>
    </xf>
    <xf numFmtId="0" fontId="0" fillId="28" borderId="56" xfId="118" applyFont="1" applyFill="1" applyBorder="1" applyAlignment="1">
      <alignment horizontal="center" vertical="center"/>
    </xf>
    <xf numFmtId="0" fontId="0" fillId="28" borderId="21" xfId="118" applyFont="1" applyFill="1" applyBorder="1" applyAlignment="1">
      <alignment horizontal="center" vertical="center"/>
    </xf>
    <xf numFmtId="0" fontId="0" fillId="30" borderId="61" xfId="118" applyFont="1" applyFill="1" applyBorder="1" applyAlignment="1">
      <alignment horizontal="center" vertical="center"/>
    </xf>
    <xf numFmtId="0" fontId="0" fillId="41" borderId="12" xfId="118" applyFont="1" applyFill="1" applyBorder="1" applyAlignment="1">
      <alignment horizontal="center" vertical="center" wrapText="1"/>
    </xf>
    <xf numFmtId="0" fontId="0" fillId="41" borderId="61" xfId="118" applyFont="1" applyFill="1" applyBorder="1" applyAlignment="1">
      <alignment horizontal="center" vertical="center" wrapText="1"/>
    </xf>
    <xf numFmtId="0" fontId="0" fillId="28" borderId="12" xfId="118" applyFont="1" applyFill="1" applyBorder="1" applyAlignment="1">
      <alignment horizontal="center" vertical="center"/>
    </xf>
    <xf numFmtId="0" fontId="0" fillId="28" borderId="61" xfId="118" applyFont="1" applyFill="1" applyBorder="1" applyAlignment="1">
      <alignment horizontal="center" vertical="center"/>
    </xf>
    <xf numFmtId="0" fontId="3" fillId="0" borderId="24" xfId="0" applyFont="1" applyBorder="1">
      <alignment vertical="center"/>
    </xf>
    <xf numFmtId="0" fontId="3" fillId="0" borderId="1" xfId="0" applyFont="1" applyBorder="1" applyAlignment="1">
      <alignment horizontal="left" vertical="center"/>
    </xf>
    <xf numFmtId="0" fontId="3" fillId="0" borderId="66" xfId="0" applyFont="1" applyBorder="1" applyAlignment="1">
      <alignment horizontal="left" vertical="center"/>
    </xf>
    <xf numFmtId="0" fontId="11" fillId="0" borderId="60" xfId="0" applyFont="1" applyBorder="1" applyAlignment="1">
      <alignment vertical="center" shrinkToFit="1"/>
    </xf>
    <xf numFmtId="0" fontId="14" fillId="0" borderId="60" xfId="0" applyFont="1" applyBorder="1" applyAlignment="1">
      <alignment vertical="center" shrinkToFit="1"/>
    </xf>
    <xf numFmtId="0" fontId="3" fillId="0" borderId="60" xfId="0" applyFont="1" applyBorder="1" applyAlignment="1">
      <alignment horizontal="center" vertical="center"/>
    </xf>
    <xf numFmtId="0" fontId="3" fillId="0" borderId="102" xfId="0" applyFont="1" applyBorder="1">
      <alignment vertical="center"/>
    </xf>
    <xf numFmtId="0" fontId="3" fillId="0" borderId="18" xfId="0" applyFont="1" applyBorder="1" applyAlignment="1">
      <alignment horizontal="center" vertical="center" wrapText="1"/>
    </xf>
    <xf numFmtId="0" fontId="0" fillId="0" borderId="53" xfId="0" applyBorder="1" applyAlignment="1">
      <alignment horizontal="center" vertical="center" wrapText="1"/>
    </xf>
    <xf numFmtId="0" fontId="3" fillId="0" borderId="56" xfId="0" applyFont="1" applyBorder="1" applyAlignment="1">
      <alignment horizontal="center" vertical="center" wrapText="1"/>
    </xf>
    <xf numFmtId="0" fontId="0" fillId="0" borderId="15" xfId="0" applyBorder="1" applyAlignment="1">
      <alignment horizontal="center" vertical="center" wrapText="1"/>
    </xf>
    <xf numFmtId="0" fontId="0" fillId="0" borderId="86"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3" fillId="28" borderId="18" xfId="0" applyFont="1" applyFill="1" applyBorder="1" applyAlignment="1">
      <alignment horizontal="center" vertical="center" wrapText="1"/>
    </xf>
    <xf numFmtId="0" fontId="0" fillId="28" borderId="53" xfId="0" applyFill="1" applyBorder="1" applyAlignment="1">
      <alignment horizontal="center" vertical="center" wrapText="1"/>
    </xf>
    <xf numFmtId="0" fontId="3" fillId="0" borderId="24" xfId="0" applyFont="1" applyBorder="1" applyAlignment="1">
      <alignment vertical="center" shrinkToFit="1"/>
    </xf>
    <xf numFmtId="0" fontId="3" fillId="0" borderId="25" xfId="0" applyFont="1" applyBorder="1" applyAlignment="1">
      <alignment vertical="center" shrinkToFit="1"/>
    </xf>
    <xf numFmtId="0" fontId="3" fillId="26" borderId="12" xfId="0" applyFont="1" applyFill="1" applyBorder="1" applyAlignment="1">
      <alignment horizontal="center" vertical="center"/>
    </xf>
    <xf numFmtId="0" fontId="3" fillId="30" borderId="12" xfId="0" applyFont="1" applyFill="1" applyBorder="1" applyAlignment="1">
      <alignment horizontal="center" vertical="center"/>
    </xf>
    <xf numFmtId="0" fontId="7" fillId="0" borderId="39" xfId="0" applyFont="1" applyBorder="1" applyAlignment="1">
      <alignment horizontal="center" vertical="center"/>
    </xf>
    <xf numFmtId="0" fontId="7" fillId="0" borderId="87" xfId="0" applyFont="1" applyBorder="1" applyAlignment="1">
      <alignment horizontal="center" vertical="center"/>
    </xf>
    <xf numFmtId="0" fontId="7" fillId="0" borderId="0" xfId="0" applyFont="1" applyAlignment="1">
      <alignment vertical="center" wrapText="1"/>
    </xf>
    <xf numFmtId="0" fontId="7" fillId="0" borderId="46" xfId="0" applyFont="1" applyBorder="1" applyAlignment="1">
      <alignment horizontal="center" vertical="center"/>
    </xf>
    <xf numFmtId="0" fontId="7" fillId="0" borderId="88" xfId="0" applyFont="1" applyBorder="1" applyAlignment="1">
      <alignment horizontal="center" vertical="center"/>
    </xf>
    <xf numFmtId="0" fontId="3" fillId="0" borderId="14" xfId="0" applyFont="1" applyBorder="1" applyAlignment="1">
      <alignment horizontal="center" vertical="center"/>
    </xf>
    <xf numFmtId="0" fontId="3" fillId="0" borderId="2" xfId="0" applyFont="1" applyBorder="1" applyAlignment="1">
      <alignment horizontal="center" vertical="center"/>
    </xf>
    <xf numFmtId="0" fontId="7" fillId="0" borderId="18" xfId="0" applyFont="1" applyBorder="1" applyAlignment="1">
      <alignment horizontal="center" vertical="center"/>
    </xf>
    <xf numFmtId="0" fontId="0" fillId="0" borderId="53" xfId="0" applyBorder="1" applyAlignment="1">
      <alignment horizontal="center" vertical="center"/>
    </xf>
    <xf numFmtId="0" fontId="7" fillId="0" borderId="56" xfId="0" applyFont="1" applyBorder="1" applyAlignment="1">
      <alignment horizontal="center" vertical="center" wrapText="1"/>
    </xf>
    <xf numFmtId="0" fontId="0" fillId="0" borderId="86"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5" fillId="0" borderId="0" xfId="0" applyFont="1" applyAlignment="1">
      <alignment horizontal="justify" vertical="center" wrapText="1"/>
    </xf>
    <xf numFmtId="0" fontId="5" fillId="24" borderId="18" xfId="0" applyFont="1" applyFill="1" applyBorder="1" applyAlignment="1">
      <alignment horizontal="center" vertical="center" wrapText="1"/>
    </xf>
    <xf numFmtId="0" fontId="5" fillId="24" borderId="42" xfId="0" applyFont="1" applyFill="1" applyBorder="1" applyAlignment="1">
      <alignment horizontal="center" vertical="center" wrapText="1"/>
    </xf>
    <xf numFmtId="0" fontId="5" fillId="24" borderId="53" xfId="0" applyFont="1" applyFill="1" applyBorder="1" applyAlignment="1">
      <alignment horizontal="center" vertical="center" wrapText="1"/>
    </xf>
    <xf numFmtId="0" fontId="5" fillId="0" borderId="18" xfId="0" applyFont="1" applyBorder="1" applyAlignment="1">
      <alignment horizontal="center" vertical="center" shrinkToFit="1"/>
    </xf>
    <xf numFmtId="0" fontId="5" fillId="0" borderId="42" xfId="0" applyFont="1" applyBorder="1" applyAlignment="1">
      <alignment horizontal="center" vertical="center" shrinkToFit="1"/>
    </xf>
    <xf numFmtId="0" fontId="5" fillId="0" borderId="53" xfId="0" applyFont="1" applyBorder="1" applyAlignment="1">
      <alignment horizontal="center" vertical="center" shrinkToFit="1"/>
    </xf>
    <xf numFmtId="0" fontId="5" fillId="24" borderId="18" xfId="0" applyFont="1" applyFill="1" applyBorder="1" applyAlignment="1">
      <alignment horizontal="center" vertical="center" shrinkToFit="1"/>
    </xf>
    <xf numFmtId="0" fontId="5" fillId="24" borderId="42" xfId="0" applyFont="1" applyFill="1" applyBorder="1" applyAlignment="1">
      <alignment horizontal="center" vertical="center" shrinkToFit="1"/>
    </xf>
    <xf numFmtId="0" fontId="5" fillId="24" borderId="53" xfId="0" applyFont="1" applyFill="1" applyBorder="1" applyAlignment="1">
      <alignment horizontal="center" vertical="center" shrinkToFit="1"/>
    </xf>
    <xf numFmtId="0" fontId="5" fillId="24" borderId="12" xfId="0" applyFont="1" applyFill="1" applyBorder="1" applyAlignment="1">
      <alignment horizontal="center" vertical="center" shrinkToFit="1"/>
    </xf>
    <xf numFmtId="178" fontId="5" fillId="24" borderId="18" xfId="0" applyNumberFormat="1" applyFont="1" applyFill="1" applyBorder="1" applyAlignment="1">
      <alignment vertical="center" shrinkToFit="1"/>
    </xf>
    <xf numFmtId="178" fontId="5" fillId="24" borderId="42" xfId="0" applyNumberFormat="1" applyFont="1" applyFill="1" applyBorder="1" applyAlignment="1">
      <alignment vertical="center" shrinkToFit="1"/>
    </xf>
    <xf numFmtId="178" fontId="5" fillId="24" borderId="53" xfId="0" applyNumberFormat="1" applyFont="1" applyFill="1" applyBorder="1" applyAlignment="1">
      <alignment vertical="center" shrinkToFit="1"/>
    </xf>
    <xf numFmtId="0" fontId="5" fillId="24" borderId="18" xfId="0" applyFont="1" applyFill="1" applyBorder="1" applyAlignment="1">
      <alignment horizontal="center" vertical="center" wrapText="1" shrinkToFit="1"/>
    </xf>
    <xf numFmtId="0" fontId="5" fillId="24" borderId="42" xfId="0" applyFont="1" applyFill="1" applyBorder="1" applyAlignment="1">
      <alignment horizontal="center" vertical="center" wrapText="1" shrinkToFit="1"/>
    </xf>
    <xf numFmtId="0" fontId="5" fillId="24" borderId="53" xfId="0" applyFont="1" applyFill="1" applyBorder="1" applyAlignment="1">
      <alignment horizontal="center" vertical="center" wrapText="1" shrinkToFit="1"/>
    </xf>
    <xf numFmtId="0" fontId="5" fillId="0" borderId="0" xfId="137" applyFont="1" applyAlignment="1">
      <alignment vertical="justify" wrapText="1"/>
    </xf>
    <xf numFmtId="0" fontId="0" fillId="0" borderId="0" xfId="0" applyAlignment="1">
      <alignment vertical="justify" wrapText="1"/>
    </xf>
    <xf numFmtId="0" fontId="5" fillId="0" borderId="12" xfId="0" applyFont="1" applyBorder="1" applyAlignment="1">
      <alignment horizontal="center" vertical="center" shrinkToFit="1"/>
    </xf>
    <xf numFmtId="0" fontId="5" fillId="0" borderId="12" xfId="137" applyFont="1" applyBorder="1" applyAlignment="1">
      <alignment horizontal="center"/>
    </xf>
    <xf numFmtId="0" fontId="5" fillId="0" borderId="12" xfId="0" applyFont="1" applyBorder="1" applyAlignment="1">
      <alignment horizontal="center" vertical="center" wrapText="1"/>
    </xf>
    <xf numFmtId="0" fontId="3" fillId="0" borderId="17" xfId="0" applyFont="1" applyBorder="1" applyAlignment="1">
      <alignment horizontal="center" vertical="center"/>
    </xf>
    <xf numFmtId="0" fontId="3" fillId="26" borderId="14" xfId="0" applyFont="1" applyFill="1" applyBorder="1" applyAlignment="1">
      <alignment horizontal="center" vertical="center"/>
    </xf>
    <xf numFmtId="0" fontId="3" fillId="26" borderId="2" xfId="0" applyFont="1" applyFill="1" applyBorder="1" applyAlignment="1">
      <alignment horizontal="center" vertical="center"/>
    </xf>
    <xf numFmtId="0" fontId="5" fillId="0" borderId="18" xfId="0" applyFont="1" applyBorder="1" applyAlignment="1">
      <alignment horizontal="center" vertical="center"/>
    </xf>
    <xf numFmtId="0" fontId="5" fillId="0" borderId="42" xfId="0" applyFont="1" applyBorder="1" applyAlignment="1">
      <alignment horizontal="center" vertical="center"/>
    </xf>
    <xf numFmtId="0" fontId="5" fillId="0" borderId="53" xfId="0" applyFont="1" applyBorder="1" applyAlignment="1">
      <alignment horizontal="center" vertical="center"/>
    </xf>
    <xf numFmtId="0" fontId="5" fillId="24" borderId="12" xfId="0" applyFont="1" applyFill="1" applyBorder="1" applyAlignment="1">
      <alignment horizontal="center" vertical="center"/>
    </xf>
    <xf numFmtId="178" fontId="5" fillId="24" borderId="18" xfId="0" applyNumberFormat="1" applyFont="1" applyFill="1" applyBorder="1" applyAlignment="1">
      <alignment vertical="center" wrapText="1"/>
    </xf>
    <xf numFmtId="178" fontId="5" fillId="24" borderId="42" xfId="0" applyNumberFormat="1" applyFont="1" applyFill="1" applyBorder="1" applyAlignment="1">
      <alignment vertical="center" wrapText="1"/>
    </xf>
    <xf numFmtId="178" fontId="5" fillId="24" borderId="53" xfId="0" applyNumberFormat="1" applyFont="1" applyFill="1" applyBorder="1" applyAlignment="1">
      <alignment vertical="center" wrapText="1"/>
    </xf>
    <xf numFmtId="178" fontId="5" fillId="24" borderId="18" xfId="0" applyNumberFormat="1" applyFont="1" applyFill="1" applyBorder="1">
      <alignment vertical="center"/>
    </xf>
    <xf numFmtId="178" fontId="5" fillId="24" borderId="42" xfId="0" applyNumberFormat="1" applyFont="1" applyFill="1" applyBorder="1">
      <alignment vertical="center"/>
    </xf>
    <xf numFmtId="178" fontId="5" fillId="24" borderId="53" xfId="0" applyNumberFormat="1" applyFont="1" applyFill="1" applyBorder="1">
      <alignment vertical="center"/>
    </xf>
    <xf numFmtId="0" fontId="5" fillId="24" borderId="18" xfId="0" applyFont="1" applyFill="1" applyBorder="1" applyAlignment="1">
      <alignment horizontal="center" vertical="center"/>
    </xf>
    <xf numFmtId="0" fontId="5" fillId="24" borderId="42" xfId="0" applyFont="1" applyFill="1" applyBorder="1" applyAlignment="1">
      <alignment horizontal="center" vertical="center"/>
    </xf>
    <xf numFmtId="0" fontId="5" fillId="24" borderId="53" xfId="0" applyFont="1" applyFill="1" applyBorder="1" applyAlignment="1">
      <alignment horizontal="center" vertical="center"/>
    </xf>
    <xf numFmtId="0" fontId="5" fillId="28" borderId="12" xfId="0"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left" vertical="top" wrapText="1"/>
    </xf>
    <xf numFmtId="0" fontId="3" fillId="0" borderId="0" xfId="137" applyFont="1" applyAlignment="1">
      <alignment horizontal="justify" vertical="center" wrapText="1"/>
    </xf>
    <xf numFmtId="0" fontId="3" fillId="0" borderId="0" xfId="0" applyFont="1" applyAlignment="1">
      <alignment horizontal="justify" vertical="center" wrapText="1"/>
    </xf>
    <xf numFmtId="0" fontId="3" fillId="0" borderId="89" xfId="0" applyFont="1" applyBorder="1" applyAlignment="1">
      <alignment vertical="center" textRotation="255" shrinkToFit="1"/>
    </xf>
    <xf numFmtId="0" fontId="0" fillId="0" borderId="90" xfId="0" applyBorder="1" applyAlignment="1">
      <alignment vertical="center" shrinkToFit="1"/>
    </xf>
    <xf numFmtId="0" fontId="0" fillId="0" borderId="91" xfId="0" applyBorder="1" applyAlignment="1">
      <alignment vertical="center" shrinkToFit="1"/>
    </xf>
    <xf numFmtId="0" fontId="3" fillId="28" borderId="18" xfId="0" applyFont="1" applyFill="1" applyBorder="1" applyAlignment="1">
      <alignment horizontal="center" vertical="center"/>
    </xf>
    <xf numFmtId="0" fontId="3" fillId="28" borderId="53" xfId="0" applyFont="1" applyFill="1" applyBorder="1" applyAlignment="1">
      <alignment horizontal="center" vertical="center"/>
    </xf>
    <xf numFmtId="0" fontId="3" fillId="0" borderId="18" xfId="0" applyFont="1" applyBorder="1" applyAlignment="1">
      <alignment horizontal="center" vertical="center" shrinkToFit="1"/>
    </xf>
    <xf numFmtId="0" fontId="3" fillId="26" borderId="18" xfId="0" applyFont="1" applyFill="1" applyBorder="1" applyAlignment="1">
      <alignment horizontal="center" vertical="center"/>
    </xf>
    <xf numFmtId="0" fontId="3" fillId="26" borderId="53" xfId="0" applyFont="1" applyFill="1" applyBorder="1" applyAlignment="1">
      <alignment horizontal="center" vertical="center"/>
    </xf>
    <xf numFmtId="0" fontId="3" fillId="0" borderId="53" xfId="0" applyFont="1" applyBorder="1" applyAlignment="1">
      <alignment horizontal="center" vertical="center" shrinkToFit="1"/>
    </xf>
    <xf numFmtId="0" fontId="3" fillId="0" borderId="0" xfId="137" applyFont="1" applyAlignment="1">
      <alignment horizontal="left" vertical="top" wrapText="1"/>
    </xf>
    <xf numFmtId="0" fontId="3" fillId="0" borderId="18" xfId="0" applyFont="1" applyBorder="1" applyAlignment="1">
      <alignment horizontal="center" vertical="center"/>
    </xf>
    <xf numFmtId="0" fontId="3" fillId="0" borderId="53" xfId="0" applyFont="1" applyBorder="1" applyAlignment="1">
      <alignment horizontal="center" vertical="center"/>
    </xf>
    <xf numFmtId="0" fontId="3" fillId="0" borderId="0" xfId="137" applyFont="1" applyAlignment="1">
      <alignment horizontal="left" vertical="center" wrapText="1"/>
    </xf>
    <xf numFmtId="0" fontId="3" fillId="0" borderId="53" xfId="0" applyFont="1" applyBorder="1" applyAlignment="1">
      <alignment horizontal="center" vertical="center" wrapText="1"/>
    </xf>
    <xf numFmtId="0" fontId="3" fillId="30" borderId="18" xfId="0" applyFont="1" applyFill="1" applyBorder="1" applyAlignment="1">
      <alignment horizontal="center" vertical="center"/>
    </xf>
    <xf numFmtId="0" fontId="3" fillId="30" borderId="53" xfId="0" applyFont="1" applyFill="1" applyBorder="1" applyAlignment="1">
      <alignment horizontal="center" vertical="center"/>
    </xf>
    <xf numFmtId="38" fontId="3" fillId="26" borderId="94" xfId="71" applyFont="1" applyFill="1" applyBorder="1" applyAlignment="1">
      <alignment vertical="center" shrinkToFit="1"/>
    </xf>
    <xf numFmtId="38" fontId="3" fillId="26" borderId="95" xfId="71" applyFont="1" applyFill="1" applyBorder="1" applyAlignment="1">
      <alignment vertical="center" shrinkToFit="1"/>
    </xf>
    <xf numFmtId="38" fontId="3" fillId="26" borderId="96" xfId="71" applyFont="1" applyFill="1" applyBorder="1" applyAlignment="1">
      <alignment vertical="center" shrinkToFit="1"/>
    </xf>
    <xf numFmtId="38" fontId="3" fillId="28" borderId="94" xfId="71" applyFont="1" applyFill="1" applyBorder="1" applyAlignment="1">
      <alignment vertical="center" shrinkToFit="1"/>
    </xf>
    <xf numFmtId="38" fontId="3" fillId="28" borderId="95" xfId="71" applyFont="1" applyFill="1" applyBorder="1" applyAlignment="1">
      <alignment vertical="center" shrinkToFit="1"/>
    </xf>
    <xf numFmtId="38" fontId="3" fillId="28" borderId="96" xfId="71" applyFont="1" applyFill="1" applyBorder="1" applyAlignment="1">
      <alignment vertical="center" shrinkToFit="1"/>
    </xf>
    <xf numFmtId="38" fontId="3" fillId="30" borderId="14" xfId="71" applyFont="1" applyFill="1" applyBorder="1" applyAlignment="1">
      <alignment vertical="center" shrinkToFit="1"/>
    </xf>
    <xf numFmtId="38" fontId="3" fillId="30" borderId="2" xfId="71" applyFont="1" applyFill="1" applyBorder="1" applyAlignment="1">
      <alignment vertical="center" shrinkToFit="1"/>
    </xf>
    <xf numFmtId="38" fontId="3" fillId="30" borderId="17" xfId="71" applyFont="1" applyFill="1" applyBorder="1" applyAlignment="1">
      <alignment vertical="center" shrinkToFit="1"/>
    </xf>
    <xf numFmtId="38" fontId="3" fillId="30" borderId="94" xfId="71" applyFont="1" applyFill="1" applyBorder="1" applyAlignment="1">
      <alignment vertical="center" shrinkToFit="1"/>
    </xf>
    <xf numFmtId="38" fontId="3" fillId="30" borderId="95" xfId="71" applyFont="1" applyFill="1" applyBorder="1" applyAlignment="1">
      <alignment vertical="center" shrinkToFit="1"/>
    </xf>
    <xf numFmtId="38" fontId="3" fillId="30" borderId="96" xfId="71" applyFont="1" applyFill="1" applyBorder="1" applyAlignment="1">
      <alignment vertical="center" shrinkToFit="1"/>
    </xf>
    <xf numFmtId="38" fontId="3" fillId="0" borderId="0" xfId="71" applyFont="1" applyFill="1" applyAlignment="1">
      <alignment horizontal="left" vertical="center"/>
    </xf>
    <xf numFmtId="38" fontId="3" fillId="26" borderId="14" xfId="71" applyFont="1" applyFill="1" applyBorder="1" applyAlignment="1">
      <alignment vertical="center" shrinkToFit="1"/>
    </xf>
    <xf numFmtId="38" fontId="3" fillId="26" borderId="2" xfId="71" applyFont="1" applyFill="1" applyBorder="1" applyAlignment="1">
      <alignment vertical="center" shrinkToFit="1"/>
    </xf>
    <xf numFmtId="38" fontId="3" fillId="26" borderId="17" xfId="71" applyFont="1" applyFill="1" applyBorder="1" applyAlignment="1">
      <alignment vertical="center" shrinkToFit="1"/>
    </xf>
    <xf numFmtId="38" fontId="3" fillId="0" borderId="14" xfId="71" applyFont="1" applyFill="1" applyBorder="1" applyAlignment="1">
      <alignment horizontal="center" vertical="center" wrapText="1"/>
    </xf>
    <xf numFmtId="38" fontId="3" fillId="0" borderId="2" xfId="71" applyFont="1" applyFill="1" applyBorder="1" applyAlignment="1">
      <alignment horizontal="center" vertical="center" wrapText="1"/>
    </xf>
    <xf numFmtId="38" fontId="3" fillId="0" borderId="17" xfId="71" applyFont="1" applyFill="1" applyBorder="1" applyAlignment="1">
      <alignment horizontal="center" vertical="center" wrapText="1"/>
    </xf>
    <xf numFmtId="38" fontId="3" fillId="24" borderId="56" xfId="71" applyFont="1" applyFill="1" applyBorder="1" applyAlignment="1">
      <alignment vertical="center" wrapText="1"/>
    </xf>
    <xf numFmtId="0" fontId="3" fillId="24" borderId="15" xfId="0" applyFont="1" applyFill="1" applyBorder="1" applyAlignment="1">
      <alignment vertical="center" wrapText="1"/>
    </xf>
    <xf numFmtId="0" fontId="3" fillId="24" borderId="86" xfId="0" applyFont="1" applyFill="1" applyBorder="1" applyAlignment="1">
      <alignment vertical="center" wrapText="1"/>
    </xf>
    <xf numFmtId="0" fontId="3" fillId="24" borderId="19" xfId="0" applyFont="1" applyFill="1" applyBorder="1" applyAlignment="1">
      <alignment vertical="center" wrapText="1"/>
    </xf>
    <xf numFmtId="0" fontId="3" fillId="24" borderId="0" xfId="0" applyFont="1" applyFill="1" applyAlignment="1">
      <alignment vertical="center" wrapText="1"/>
    </xf>
    <xf numFmtId="0" fontId="3" fillId="24" borderId="20" xfId="0" applyFont="1" applyFill="1" applyBorder="1" applyAlignment="1">
      <alignment vertical="center" wrapText="1"/>
    </xf>
    <xf numFmtId="0" fontId="3" fillId="24" borderId="21" xfId="0" applyFont="1" applyFill="1" applyBorder="1" applyAlignment="1">
      <alignment vertical="center" wrapText="1"/>
    </xf>
    <xf numFmtId="0" fontId="3" fillId="24" borderId="22" xfId="0" applyFont="1" applyFill="1" applyBorder="1" applyAlignment="1">
      <alignment vertical="center" wrapText="1"/>
    </xf>
    <xf numFmtId="0" fontId="3" fillId="24" borderId="23" xfId="0" applyFont="1" applyFill="1" applyBorder="1" applyAlignment="1">
      <alignment vertical="center" wrapText="1"/>
    </xf>
    <xf numFmtId="38" fontId="3" fillId="24" borderId="56" xfId="71" applyFont="1" applyFill="1" applyBorder="1" applyAlignment="1">
      <alignment horizontal="center" vertical="center" wrapText="1"/>
    </xf>
    <xf numFmtId="38" fontId="3" fillId="24" borderId="15" xfId="71" applyFont="1" applyFill="1" applyBorder="1" applyAlignment="1">
      <alignment horizontal="center" vertical="center" wrapText="1"/>
    </xf>
    <xf numFmtId="38" fontId="3" fillId="24" borderId="86" xfId="71" applyFont="1" applyFill="1" applyBorder="1" applyAlignment="1">
      <alignment horizontal="center" vertical="center" wrapText="1"/>
    </xf>
    <xf numFmtId="38" fontId="3" fillId="24" borderId="19" xfId="71" applyFont="1" applyFill="1" applyBorder="1" applyAlignment="1">
      <alignment horizontal="center" vertical="center" wrapText="1"/>
    </xf>
    <xf numFmtId="38" fontId="3" fillId="24" borderId="0" xfId="71" applyFont="1" applyFill="1" applyBorder="1" applyAlignment="1">
      <alignment horizontal="center" vertical="center" wrapText="1"/>
    </xf>
    <xf numFmtId="38" fontId="3" fillId="24" borderId="20" xfId="71" applyFont="1" applyFill="1" applyBorder="1" applyAlignment="1">
      <alignment horizontal="center" vertical="center" wrapText="1"/>
    </xf>
    <xf numFmtId="38" fontId="3" fillId="24" borderId="21" xfId="71" applyFont="1" applyFill="1" applyBorder="1" applyAlignment="1">
      <alignment horizontal="center" vertical="center" wrapText="1"/>
    </xf>
    <xf numFmtId="38" fontId="3" fillId="24" borderId="22" xfId="71" applyFont="1" applyFill="1" applyBorder="1" applyAlignment="1">
      <alignment horizontal="center" vertical="center" wrapText="1"/>
    </xf>
    <xf numFmtId="38" fontId="3" fillId="24" borderId="23" xfId="71" applyFont="1" applyFill="1" applyBorder="1" applyAlignment="1">
      <alignment horizontal="center" vertical="center" wrapText="1"/>
    </xf>
    <xf numFmtId="38" fontId="3" fillId="24" borderId="58" xfId="71" applyFont="1" applyFill="1" applyBorder="1" applyAlignment="1">
      <alignment vertical="center"/>
    </xf>
    <xf numFmtId="38" fontId="3" fillId="24" borderId="92" xfId="71" applyFont="1" applyFill="1" applyBorder="1" applyAlignment="1">
      <alignment vertical="center"/>
    </xf>
    <xf numFmtId="38" fontId="3" fillId="24" borderId="93" xfId="71" applyFont="1" applyFill="1" applyBorder="1" applyAlignment="1">
      <alignment vertical="center"/>
    </xf>
    <xf numFmtId="179" fontId="3" fillId="30" borderId="97" xfId="59" applyNumberFormat="1" applyFont="1" applyFill="1" applyBorder="1" applyAlignment="1">
      <alignment vertical="center"/>
    </xf>
    <xf numFmtId="179" fontId="3" fillId="30" borderId="98" xfId="59" applyNumberFormat="1" applyFont="1" applyFill="1" applyBorder="1" applyAlignment="1">
      <alignment vertical="center"/>
    </xf>
    <xf numFmtId="179" fontId="3" fillId="30" borderId="99" xfId="59" applyNumberFormat="1" applyFont="1" applyFill="1" applyBorder="1" applyAlignment="1">
      <alignment vertical="center"/>
    </xf>
    <xf numFmtId="38" fontId="3" fillId="28" borderId="14" xfId="71" applyFont="1" applyFill="1" applyBorder="1" applyAlignment="1">
      <alignment vertical="center" shrinkToFit="1"/>
    </xf>
    <xf numFmtId="38" fontId="3" fillId="28" borderId="2" xfId="71" applyFont="1" applyFill="1" applyBorder="1" applyAlignment="1">
      <alignment vertical="center" shrinkToFit="1"/>
    </xf>
    <xf numFmtId="38" fontId="3" fillId="28" borderId="17" xfId="71" applyFont="1" applyFill="1" applyBorder="1" applyAlignment="1">
      <alignment vertical="center" shrinkToFit="1"/>
    </xf>
    <xf numFmtId="179" fontId="3" fillId="28" borderId="97" xfId="59" applyNumberFormat="1" applyFont="1" applyFill="1" applyBorder="1" applyAlignment="1">
      <alignment vertical="center"/>
    </xf>
    <xf numFmtId="179" fontId="3" fillId="28" borderId="98" xfId="59" applyNumberFormat="1" applyFont="1" applyFill="1" applyBorder="1" applyAlignment="1">
      <alignment vertical="center"/>
    </xf>
    <xf numFmtId="179" fontId="3" fillId="28" borderId="99" xfId="59" applyNumberFormat="1" applyFont="1" applyFill="1" applyBorder="1" applyAlignment="1">
      <alignment vertical="center"/>
    </xf>
    <xf numFmtId="38" fontId="3" fillId="28" borderId="14" xfId="71" applyFont="1" applyFill="1" applyBorder="1" applyAlignment="1">
      <alignment horizontal="center" vertical="center"/>
    </xf>
    <xf numFmtId="38" fontId="3" fillId="28" borderId="2" xfId="71" applyFont="1" applyFill="1" applyBorder="1" applyAlignment="1">
      <alignment horizontal="center" vertical="center"/>
    </xf>
    <xf numFmtId="38" fontId="3" fillId="28" borderId="17" xfId="71" applyFont="1" applyFill="1" applyBorder="1" applyAlignment="1">
      <alignment horizontal="center" vertical="center"/>
    </xf>
    <xf numFmtId="38" fontId="3" fillId="24" borderId="36" xfId="71" applyFont="1" applyFill="1" applyBorder="1" applyAlignment="1">
      <alignment horizontal="center" vertical="center" wrapText="1"/>
    </xf>
    <xf numFmtId="38" fontId="3" fillId="24" borderId="37" xfId="71" applyFont="1" applyFill="1" applyBorder="1" applyAlignment="1">
      <alignment horizontal="center" vertical="center" wrapText="1"/>
    </xf>
    <xf numFmtId="38" fontId="3" fillId="24" borderId="38" xfId="71" applyFont="1" applyFill="1" applyBorder="1" applyAlignment="1">
      <alignment horizontal="center" vertical="center" wrapText="1"/>
    </xf>
    <xf numFmtId="38" fontId="3" fillId="24" borderId="58" xfId="71" applyFont="1" applyFill="1" applyBorder="1" applyAlignment="1">
      <alignment horizontal="center" vertical="center" wrapText="1"/>
    </xf>
    <xf numFmtId="38" fontId="3" fillId="24" borderId="92" xfId="71" applyFont="1" applyFill="1" applyBorder="1" applyAlignment="1">
      <alignment horizontal="center" vertical="center" wrapText="1"/>
    </xf>
    <xf numFmtId="38" fontId="3" fillId="24" borderId="93" xfId="71" applyFont="1" applyFill="1" applyBorder="1" applyAlignment="1">
      <alignment horizontal="center" vertical="center" wrapText="1"/>
    </xf>
    <xf numFmtId="38" fontId="3" fillId="26" borderId="12" xfId="71" applyFont="1" applyFill="1" applyBorder="1" applyAlignment="1">
      <alignment horizontal="center" vertical="center"/>
    </xf>
    <xf numFmtId="38" fontId="3" fillId="30" borderId="58" xfId="71" applyFont="1" applyFill="1" applyBorder="1" applyAlignment="1">
      <alignment vertical="center"/>
    </xf>
    <xf numFmtId="38" fontId="3" fillId="30" borderId="92" xfId="71" applyFont="1" applyFill="1" applyBorder="1" applyAlignment="1">
      <alignment vertical="center"/>
    </xf>
    <xf numFmtId="38" fontId="3" fillId="30" borderId="93" xfId="71" applyFont="1" applyFill="1" applyBorder="1" applyAlignment="1">
      <alignment vertical="center"/>
    </xf>
    <xf numFmtId="38" fontId="3" fillId="30" borderId="12" xfId="71" applyFont="1" applyFill="1" applyBorder="1" applyAlignment="1">
      <alignment horizontal="center" vertical="center" wrapText="1"/>
    </xf>
    <xf numFmtId="179" fontId="3" fillId="26" borderId="97" xfId="59" applyNumberFormat="1" applyFont="1" applyFill="1" applyBorder="1" applyAlignment="1">
      <alignment vertical="center"/>
    </xf>
    <xf numFmtId="179" fontId="3" fillId="26" borderId="98" xfId="59" applyNumberFormat="1" applyFont="1" applyFill="1" applyBorder="1" applyAlignment="1">
      <alignment vertical="center"/>
    </xf>
    <xf numFmtId="179" fontId="3" fillId="26" borderId="99" xfId="59" applyNumberFormat="1" applyFont="1" applyFill="1" applyBorder="1" applyAlignment="1">
      <alignment vertical="center"/>
    </xf>
    <xf numFmtId="38" fontId="3" fillId="28" borderId="58" xfId="71" applyFont="1" applyFill="1" applyBorder="1" applyAlignment="1">
      <alignment vertical="center"/>
    </xf>
    <xf numFmtId="38" fontId="3" fillId="28" borderId="92" xfId="71" applyFont="1" applyFill="1" applyBorder="1" applyAlignment="1">
      <alignment vertical="center"/>
    </xf>
    <xf numFmtId="38" fontId="3" fillId="28" borderId="93" xfId="71" applyFont="1" applyFill="1" applyBorder="1" applyAlignment="1">
      <alignment vertical="center"/>
    </xf>
    <xf numFmtId="38" fontId="3" fillId="0" borderId="14" xfId="71" applyFont="1" applyFill="1" applyBorder="1" applyAlignment="1">
      <alignment vertical="center" wrapText="1"/>
    </xf>
    <xf numFmtId="38" fontId="3" fillId="0" borderId="2" xfId="71" applyFont="1" applyFill="1" applyBorder="1" applyAlignment="1">
      <alignment vertical="center" wrapText="1"/>
    </xf>
    <xf numFmtId="38" fontId="3" fillId="0" borderId="17" xfId="71" applyFont="1" applyFill="1" applyBorder="1" applyAlignment="1">
      <alignment vertical="center" wrapText="1"/>
    </xf>
    <xf numFmtId="38" fontId="3" fillId="0" borderId="12" xfId="71" applyFont="1" applyFill="1" applyBorder="1" applyAlignment="1">
      <alignment horizontal="center" vertical="center" wrapText="1"/>
    </xf>
    <xf numFmtId="38" fontId="3" fillId="24" borderId="12" xfId="71" applyFont="1" applyFill="1" applyBorder="1" applyAlignment="1">
      <alignment horizontal="center" vertical="center" wrapText="1"/>
    </xf>
    <xf numFmtId="38" fontId="3" fillId="24" borderId="12" xfId="71" applyFont="1" applyFill="1" applyBorder="1" applyAlignment="1">
      <alignment vertical="center" shrinkToFit="1"/>
    </xf>
    <xf numFmtId="38" fontId="3" fillId="24" borderId="14" xfId="71" applyFont="1" applyFill="1" applyBorder="1" applyAlignment="1">
      <alignment vertical="center" shrinkToFit="1"/>
    </xf>
    <xf numFmtId="38" fontId="3" fillId="0" borderId="12" xfId="71" applyFont="1" applyBorder="1" applyAlignment="1">
      <alignment horizontal="left" vertical="center"/>
    </xf>
    <xf numFmtId="180" fontId="3" fillId="24" borderId="12" xfId="0" applyNumberFormat="1" applyFont="1" applyFill="1" applyBorder="1" applyAlignment="1">
      <alignment horizontal="center" vertical="center"/>
    </xf>
    <xf numFmtId="0" fontId="3" fillId="24" borderId="12" xfId="0" applyFont="1" applyFill="1" applyBorder="1" applyAlignment="1">
      <alignment horizontal="center" vertical="center"/>
    </xf>
    <xf numFmtId="38" fontId="3" fillId="0" borderId="56" xfId="71" applyFont="1" applyFill="1" applyBorder="1" applyAlignment="1">
      <alignment horizontal="center" vertical="center" wrapText="1"/>
    </xf>
    <xf numFmtId="38" fontId="3" fillId="0" borderId="15" xfId="71" applyFont="1" applyFill="1" applyBorder="1" applyAlignment="1">
      <alignment horizontal="center" vertical="center" wrapText="1"/>
    </xf>
    <xf numFmtId="38" fontId="3" fillId="0" borderId="86" xfId="71" applyFont="1" applyFill="1" applyBorder="1" applyAlignment="1">
      <alignment horizontal="center" vertical="center" wrapText="1"/>
    </xf>
    <xf numFmtId="38" fontId="3" fillId="0" borderId="19" xfId="71" applyFont="1" applyFill="1" applyBorder="1" applyAlignment="1">
      <alignment horizontal="center" vertical="center" wrapText="1"/>
    </xf>
    <xf numFmtId="38" fontId="3" fillId="0" borderId="0" xfId="71" applyFont="1" applyFill="1" applyBorder="1" applyAlignment="1">
      <alignment horizontal="center" vertical="center" wrapText="1"/>
    </xf>
    <xf numFmtId="38" fontId="3" fillId="0" borderId="20" xfId="71" applyFont="1" applyFill="1" applyBorder="1" applyAlignment="1">
      <alignment horizontal="center" vertical="center" wrapText="1"/>
    </xf>
    <xf numFmtId="38" fontId="3" fillId="0" borderId="21" xfId="71" applyFont="1" applyFill="1" applyBorder="1" applyAlignment="1">
      <alignment horizontal="center" vertical="center" wrapText="1"/>
    </xf>
    <xf numFmtId="38" fontId="3" fillId="0" borderId="22" xfId="71" applyFont="1" applyFill="1" applyBorder="1" applyAlignment="1">
      <alignment horizontal="center" vertical="center" wrapText="1"/>
    </xf>
    <xf numFmtId="38" fontId="3" fillId="0" borderId="23" xfId="71" applyFont="1" applyFill="1" applyBorder="1" applyAlignment="1">
      <alignment horizontal="center" vertical="center" wrapText="1"/>
    </xf>
    <xf numFmtId="38" fontId="3" fillId="24" borderId="42" xfId="71" applyFont="1" applyFill="1" applyBorder="1" applyAlignment="1">
      <alignment horizontal="center" vertical="center" wrapText="1"/>
    </xf>
    <xf numFmtId="38" fontId="3" fillId="24" borderId="53" xfId="71" applyFont="1" applyFill="1" applyBorder="1" applyAlignment="1">
      <alignment horizontal="center" vertical="center" wrapText="1"/>
    </xf>
    <xf numFmtId="188" fontId="3" fillId="24" borderId="58" xfId="71" applyNumberFormat="1" applyFont="1" applyFill="1" applyBorder="1" applyAlignment="1">
      <alignment vertical="center"/>
    </xf>
    <xf numFmtId="188" fontId="3" fillId="24" borderId="92" xfId="71" applyNumberFormat="1" applyFont="1" applyFill="1" applyBorder="1" applyAlignment="1">
      <alignment vertical="center"/>
    </xf>
    <xf numFmtId="188" fontId="3" fillId="24" borderId="93" xfId="71" applyNumberFormat="1" applyFont="1" applyFill="1" applyBorder="1" applyAlignment="1">
      <alignment vertical="center"/>
    </xf>
    <xf numFmtId="188" fontId="3" fillId="30" borderId="58" xfId="71" applyNumberFormat="1" applyFont="1" applyFill="1" applyBorder="1" applyAlignment="1">
      <alignment vertical="center"/>
    </xf>
    <xf numFmtId="188" fontId="3" fillId="30" borderId="92" xfId="71" applyNumberFormat="1" applyFont="1" applyFill="1" applyBorder="1" applyAlignment="1">
      <alignment vertical="center"/>
    </xf>
    <xf numFmtId="188" fontId="3" fillId="30" borderId="93" xfId="71" applyNumberFormat="1" applyFont="1" applyFill="1" applyBorder="1" applyAlignment="1">
      <alignment vertical="center"/>
    </xf>
    <xf numFmtId="188" fontId="3" fillId="28" borderId="58" xfId="71" applyNumberFormat="1" applyFont="1" applyFill="1" applyBorder="1" applyAlignment="1">
      <alignment vertical="center"/>
    </xf>
    <xf numFmtId="188" fontId="3" fillId="28" borderId="92" xfId="71" applyNumberFormat="1" applyFont="1" applyFill="1" applyBorder="1" applyAlignment="1">
      <alignment vertical="center"/>
    </xf>
    <xf numFmtId="188" fontId="3" fillId="28" borderId="93" xfId="71" applyNumberFormat="1" applyFont="1" applyFill="1" applyBorder="1" applyAlignment="1">
      <alignment vertical="center"/>
    </xf>
    <xf numFmtId="38" fontId="3" fillId="24" borderId="56" xfId="71" applyFont="1" applyFill="1" applyBorder="1" applyAlignment="1">
      <alignment vertical="center" shrinkToFit="1"/>
    </xf>
    <xf numFmtId="38" fontId="3" fillId="24" borderId="15" xfId="71" applyFont="1" applyFill="1" applyBorder="1" applyAlignment="1">
      <alignment vertical="center" shrinkToFit="1"/>
    </xf>
    <xf numFmtId="38" fontId="3" fillId="24" borderId="86" xfId="71" applyFont="1" applyFill="1" applyBorder="1" applyAlignment="1">
      <alignment vertical="center" shrinkToFit="1"/>
    </xf>
    <xf numFmtId="38" fontId="3" fillId="24" borderId="19" xfId="71" applyFont="1" applyFill="1" applyBorder="1" applyAlignment="1">
      <alignment vertical="center" shrinkToFit="1"/>
    </xf>
    <xf numFmtId="38" fontId="3" fillId="24" borderId="0" xfId="71" applyFont="1" applyFill="1" applyBorder="1" applyAlignment="1">
      <alignment vertical="center" shrinkToFit="1"/>
    </xf>
    <xf numFmtId="38" fontId="3" fillId="24" borderId="20" xfId="71" applyFont="1" applyFill="1" applyBorder="1" applyAlignment="1">
      <alignment vertical="center" shrinkToFit="1"/>
    </xf>
    <xf numFmtId="38" fontId="3" fillId="24" borderId="21" xfId="71" applyFont="1" applyFill="1" applyBorder="1" applyAlignment="1">
      <alignment vertical="center" shrinkToFit="1"/>
    </xf>
    <xf numFmtId="38" fontId="3" fillId="24" borderId="22" xfId="71" applyFont="1" applyFill="1" applyBorder="1" applyAlignment="1">
      <alignment vertical="center" shrinkToFit="1"/>
    </xf>
    <xf numFmtId="38" fontId="3" fillId="24" borderId="23" xfId="71" applyFont="1" applyFill="1" applyBorder="1" applyAlignment="1">
      <alignment vertical="center" shrinkToFit="1"/>
    </xf>
    <xf numFmtId="191" fontId="3" fillId="24" borderId="58" xfId="71" applyNumberFormat="1" applyFont="1" applyFill="1" applyBorder="1" applyAlignment="1">
      <alignment vertical="center"/>
    </xf>
    <xf numFmtId="191" fontId="3" fillId="24" borderId="92" xfId="71" applyNumberFormat="1" applyFont="1" applyFill="1" applyBorder="1" applyAlignment="1">
      <alignment vertical="center"/>
    </xf>
    <xf numFmtId="191" fontId="3" fillId="24" borderId="93" xfId="71" applyNumberFormat="1" applyFont="1" applyFill="1" applyBorder="1" applyAlignment="1">
      <alignment vertical="center"/>
    </xf>
    <xf numFmtId="191" fontId="3" fillId="30" borderId="58" xfId="71" applyNumberFormat="1" applyFont="1" applyFill="1" applyBorder="1" applyAlignment="1">
      <alignment vertical="center"/>
    </xf>
    <xf numFmtId="191" fontId="3" fillId="30" borderId="92" xfId="71" applyNumberFormat="1" applyFont="1" applyFill="1" applyBorder="1" applyAlignment="1">
      <alignment vertical="center"/>
    </xf>
    <xf numFmtId="191" fontId="3" fillId="30" borderId="93" xfId="71" applyNumberFormat="1" applyFont="1" applyFill="1" applyBorder="1" applyAlignment="1">
      <alignment vertical="center"/>
    </xf>
    <xf numFmtId="191" fontId="3" fillId="28" borderId="58" xfId="71" applyNumberFormat="1" applyFont="1" applyFill="1" applyBorder="1" applyAlignment="1">
      <alignment vertical="center"/>
    </xf>
    <xf numFmtId="191" fontId="3" fillId="28" borderId="92" xfId="71" applyNumberFormat="1" applyFont="1" applyFill="1" applyBorder="1" applyAlignment="1">
      <alignment vertical="center"/>
    </xf>
    <xf numFmtId="191" fontId="3" fillId="28" borderId="93" xfId="71" applyNumberFormat="1" applyFont="1" applyFill="1" applyBorder="1" applyAlignment="1">
      <alignment vertical="center"/>
    </xf>
    <xf numFmtId="0" fontId="0" fillId="0" borderId="15" xfId="0" applyBorder="1">
      <alignment vertical="center"/>
    </xf>
    <xf numFmtId="0" fontId="0" fillId="0" borderId="86" xfId="0" applyBorder="1">
      <alignment vertical="center"/>
    </xf>
    <xf numFmtId="0" fontId="0" fillId="0" borderId="19" xfId="0" applyBorder="1">
      <alignment vertical="center"/>
    </xf>
    <xf numFmtId="0" fontId="0" fillId="0" borderId="0" xfId="0">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38" fontId="3" fillId="0" borderId="56" xfId="71" applyFont="1" applyFill="1" applyBorder="1" applyAlignment="1">
      <alignment horizontal="center" vertical="center"/>
    </xf>
    <xf numFmtId="38" fontId="3" fillId="0" borderId="15" xfId="71" applyFont="1" applyFill="1" applyBorder="1" applyAlignment="1">
      <alignment horizontal="center" vertical="center"/>
    </xf>
    <xf numFmtId="38" fontId="3" fillId="0" borderId="86" xfId="71" applyFont="1" applyFill="1" applyBorder="1" applyAlignment="1">
      <alignment horizontal="center" vertical="center"/>
    </xf>
    <xf numFmtId="38" fontId="3" fillId="0" borderId="19" xfId="71" applyFont="1" applyFill="1" applyBorder="1" applyAlignment="1">
      <alignment horizontal="center" vertical="center"/>
    </xf>
    <xf numFmtId="38" fontId="3" fillId="0" borderId="0" xfId="71" applyFont="1" applyFill="1" applyBorder="1" applyAlignment="1">
      <alignment horizontal="center" vertical="center"/>
    </xf>
    <xf numFmtId="38" fontId="3" fillId="0" borderId="20" xfId="71" applyFont="1" applyFill="1" applyBorder="1" applyAlignment="1">
      <alignment horizontal="center" vertical="center"/>
    </xf>
    <xf numFmtId="38" fontId="3" fillId="0" borderId="21" xfId="71" applyFont="1" applyFill="1" applyBorder="1" applyAlignment="1">
      <alignment horizontal="center" vertical="center"/>
    </xf>
    <xf numFmtId="38" fontId="3" fillId="0" borderId="22" xfId="71" applyFont="1" applyFill="1" applyBorder="1" applyAlignment="1">
      <alignment horizontal="center" vertical="center"/>
    </xf>
    <xf numFmtId="38" fontId="3" fillId="0" borderId="23" xfId="71" applyFont="1" applyFill="1" applyBorder="1" applyAlignment="1">
      <alignment horizontal="center" vertical="center"/>
    </xf>
    <xf numFmtId="38" fontId="3" fillId="24" borderId="100" xfId="71" applyFont="1" applyFill="1" applyBorder="1" applyAlignment="1">
      <alignment horizontal="center" vertical="center" wrapText="1"/>
    </xf>
    <xf numFmtId="38" fontId="3" fillId="24" borderId="101" xfId="71" applyFont="1" applyFill="1" applyBorder="1" applyAlignment="1">
      <alignment horizontal="center" vertical="center" wrapText="1"/>
    </xf>
    <xf numFmtId="38" fontId="3" fillId="24" borderId="13" xfId="71" applyFont="1" applyFill="1" applyBorder="1" applyAlignment="1">
      <alignment horizontal="center" vertical="center" wrapText="1"/>
    </xf>
    <xf numFmtId="38" fontId="3" fillId="24" borderId="12" xfId="71" applyFont="1" applyFill="1" applyBorder="1" applyAlignment="1">
      <alignment vertical="center" wrapText="1"/>
    </xf>
    <xf numFmtId="38" fontId="3" fillId="24" borderId="14" xfId="71" applyFont="1" applyFill="1" applyBorder="1" applyAlignment="1">
      <alignment vertical="center" wrapText="1"/>
    </xf>
    <xf numFmtId="38" fontId="3" fillId="0" borderId="14" xfId="71" applyFont="1" applyFill="1" applyBorder="1" applyAlignment="1">
      <alignment horizontal="center" vertical="center" shrinkToFit="1"/>
    </xf>
    <xf numFmtId="38" fontId="3" fillId="0" borderId="2" xfId="71" applyFont="1" applyFill="1" applyBorder="1" applyAlignment="1">
      <alignment horizontal="center" vertical="center" shrinkToFit="1"/>
    </xf>
    <xf numFmtId="38" fontId="3" fillId="0" borderId="14" xfId="71" applyFont="1" applyFill="1" applyBorder="1" applyAlignment="1">
      <alignment vertical="center" shrinkToFit="1"/>
    </xf>
    <xf numFmtId="38" fontId="3" fillId="0" borderId="2" xfId="71" applyFont="1" applyFill="1" applyBorder="1" applyAlignment="1">
      <alignment vertical="center" shrinkToFit="1"/>
    </xf>
    <xf numFmtId="38" fontId="3" fillId="0" borderId="17" xfId="71" applyFont="1" applyFill="1" applyBorder="1" applyAlignment="1">
      <alignment vertical="center" shrinkToFit="1"/>
    </xf>
    <xf numFmtId="38" fontId="3" fillId="0" borderId="14" xfId="71" applyFont="1" applyBorder="1" applyAlignment="1">
      <alignment horizontal="left" vertical="center"/>
    </xf>
    <xf numFmtId="38" fontId="3" fillId="0" borderId="2" xfId="71" applyFont="1" applyBorder="1" applyAlignment="1">
      <alignment horizontal="left" vertical="center"/>
    </xf>
    <xf numFmtId="38" fontId="3" fillId="0" borderId="17" xfId="71" applyFont="1" applyBorder="1" applyAlignment="1">
      <alignment horizontal="left" vertical="center"/>
    </xf>
    <xf numFmtId="38" fontId="3" fillId="24" borderId="53" xfId="71" applyFont="1" applyFill="1" applyBorder="1" applyAlignment="1">
      <alignment vertical="center" shrinkToFit="1"/>
    </xf>
    <xf numFmtId="0" fontId="3" fillId="27" borderId="12" xfId="0" applyFont="1" applyFill="1" applyBorder="1" applyAlignment="1">
      <alignment horizontal="center" vertical="center" wrapText="1" shrinkToFit="1"/>
    </xf>
    <xf numFmtId="38" fontId="3" fillId="28" borderId="56" xfId="71" applyFont="1" applyFill="1" applyBorder="1" applyAlignment="1">
      <alignment horizontal="center" vertical="center" wrapText="1"/>
    </xf>
    <xf numFmtId="38" fontId="3" fillId="28" borderId="15" xfId="71" applyFont="1" applyFill="1" applyBorder="1" applyAlignment="1">
      <alignment horizontal="center" vertical="center" wrapText="1"/>
    </xf>
    <xf numFmtId="38" fontId="3" fillId="28" borderId="86" xfId="71" applyFont="1" applyFill="1" applyBorder="1" applyAlignment="1">
      <alignment horizontal="center" vertical="center" wrapText="1"/>
    </xf>
    <xf numFmtId="38" fontId="3" fillId="28" borderId="19" xfId="71" applyFont="1" applyFill="1" applyBorder="1" applyAlignment="1">
      <alignment horizontal="center" vertical="center" wrapText="1"/>
    </xf>
    <xf numFmtId="38" fontId="3" fillId="28" borderId="0" xfId="71" applyFont="1" applyFill="1" applyBorder="1" applyAlignment="1">
      <alignment horizontal="center" vertical="center" wrapText="1"/>
    </xf>
    <xf numFmtId="38" fontId="3" fillId="28" borderId="20" xfId="71" applyFont="1" applyFill="1" applyBorder="1" applyAlignment="1">
      <alignment horizontal="center" vertical="center" wrapText="1"/>
    </xf>
    <xf numFmtId="38" fontId="3" fillId="28" borderId="21" xfId="71" applyFont="1" applyFill="1" applyBorder="1" applyAlignment="1">
      <alignment horizontal="center" vertical="center" wrapText="1"/>
    </xf>
    <xf numFmtId="38" fontId="3" fillId="28" borderId="22" xfId="71" applyFont="1" applyFill="1" applyBorder="1" applyAlignment="1">
      <alignment horizontal="center" vertical="center" wrapText="1"/>
    </xf>
    <xf numFmtId="38" fontId="3" fillId="28" borderId="23" xfId="71" applyFont="1" applyFill="1" applyBorder="1" applyAlignment="1">
      <alignment horizontal="center" vertical="center" wrapText="1"/>
    </xf>
    <xf numFmtId="181" fontId="3" fillId="27" borderId="12" xfId="0" applyNumberFormat="1" applyFont="1" applyFill="1" applyBorder="1" applyAlignment="1">
      <alignment vertical="center" shrinkToFit="1"/>
    </xf>
    <xf numFmtId="38" fontId="3" fillId="24" borderId="34" xfId="0" applyNumberFormat="1" applyFont="1" applyFill="1" applyBorder="1" applyAlignment="1">
      <alignment horizontal="right" vertical="center"/>
    </xf>
    <xf numFmtId="38" fontId="3" fillId="24" borderId="24" xfId="0" applyNumberFormat="1" applyFont="1" applyFill="1" applyBorder="1" applyAlignment="1">
      <alignment horizontal="right" vertical="center"/>
    </xf>
    <xf numFmtId="38" fontId="3" fillId="24" borderId="25" xfId="0" applyNumberFormat="1" applyFont="1" applyFill="1" applyBorder="1" applyAlignment="1">
      <alignment horizontal="right" vertical="center"/>
    </xf>
    <xf numFmtId="38" fontId="3" fillId="24" borderId="34" xfId="0" applyNumberFormat="1" applyFont="1" applyFill="1" applyBorder="1">
      <alignment vertical="center"/>
    </xf>
    <xf numFmtId="38" fontId="3" fillId="24" borderId="24" xfId="0" applyNumberFormat="1" applyFont="1" applyFill="1" applyBorder="1">
      <alignment vertical="center"/>
    </xf>
    <xf numFmtId="38" fontId="3" fillId="24" borderId="25" xfId="0" applyNumberFormat="1" applyFont="1" applyFill="1" applyBorder="1">
      <alignment vertical="center"/>
    </xf>
    <xf numFmtId="38" fontId="3" fillId="0" borderId="56" xfId="71" applyFont="1" applyFill="1" applyBorder="1" applyAlignment="1">
      <alignment horizontal="center" vertical="center" shrinkToFit="1"/>
    </xf>
    <xf numFmtId="38" fontId="3" fillId="0" borderId="15" xfId="71" applyFont="1" applyFill="1" applyBorder="1" applyAlignment="1">
      <alignment horizontal="center" vertical="center" shrinkToFit="1"/>
    </xf>
    <xf numFmtId="38" fontId="3" fillId="0" borderId="86" xfId="71" applyFont="1" applyFill="1" applyBorder="1" applyAlignment="1">
      <alignment horizontal="center" vertical="center" shrinkToFit="1"/>
    </xf>
    <xf numFmtId="38" fontId="3" fillId="0" borderId="19" xfId="71" applyFont="1" applyFill="1" applyBorder="1" applyAlignment="1">
      <alignment horizontal="center" vertical="center" shrinkToFit="1"/>
    </xf>
    <xf numFmtId="38" fontId="3" fillId="0" borderId="0" xfId="71" applyFont="1" applyFill="1" applyBorder="1" applyAlignment="1">
      <alignment horizontal="center" vertical="center" shrinkToFit="1"/>
    </xf>
    <xf numFmtId="38" fontId="3" fillId="0" borderId="20" xfId="71" applyFont="1" applyFill="1" applyBorder="1" applyAlignment="1">
      <alignment horizontal="center" vertical="center" shrinkToFit="1"/>
    </xf>
    <xf numFmtId="38" fontId="3" fillId="0" borderId="21" xfId="71" applyFont="1" applyFill="1" applyBorder="1" applyAlignment="1">
      <alignment horizontal="center" vertical="center" shrinkToFit="1"/>
    </xf>
    <xf numFmtId="38" fontId="3" fillId="0" borderId="22" xfId="71" applyFont="1" applyFill="1" applyBorder="1" applyAlignment="1">
      <alignment horizontal="center" vertical="center" shrinkToFit="1"/>
    </xf>
    <xf numFmtId="38" fontId="3" fillId="0" borderId="23" xfId="71" applyFont="1" applyFill="1" applyBorder="1" applyAlignment="1">
      <alignment horizontal="center" vertical="center" shrinkToFit="1"/>
    </xf>
    <xf numFmtId="38" fontId="3" fillId="0" borderId="17" xfId="71" applyFont="1" applyFill="1" applyBorder="1" applyAlignment="1">
      <alignment horizontal="center" vertical="center" shrinkToFit="1"/>
    </xf>
    <xf numFmtId="38" fontId="3" fillId="0" borderId="21" xfId="71" applyFont="1" applyFill="1" applyBorder="1" applyAlignment="1">
      <alignment vertical="center" shrinkToFit="1"/>
    </xf>
    <xf numFmtId="38" fontId="3" fillId="0" borderId="22" xfId="71" applyFont="1" applyFill="1" applyBorder="1" applyAlignment="1">
      <alignment vertical="center" shrinkToFit="1"/>
    </xf>
    <xf numFmtId="38" fontId="3" fillId="0" borderId="23" xfId="71" applyFont="1" applyFill="1" applyBorder="1" applyAlignment="1">
      <alignment vertical="center" shrinkToFit="1"/>
    </xf>
    <xf numFmtId="181" fontId="3" fillId="27" borderId="56" xfId="0" applyNumberFormat="1" applyFont="1" applyFill="1" applyBorder="1" applyAlignment="1">
      <alignment vertical="center" shrinkToFit="1"/>
    </xf>
    <xf numFmtId="181" fontId="3" fillId="27" borderId="15" xfId="0" applyNumberFormat="1" applyFont="1" applyFill="1" applyBorder="1" applyAlignment="1">
      <alignment vertical="center" shrinkToFit="1"/>
    </xf>
    <xf numFmtId="181" fontId="3" fillId="27" borderId="86" xfId="0" applyNumberFormat="1" applyFont="1" applyFill="1" applyBorder="1" applyAlignment="1">
      <alignment vertical="center" shrinkToFit="1"/>
    </xf>
    <xf numFmtId="181" fontId="3" fillId="27" borderId="19" xfId="0" applyNumberFormat="1" applyFont="1" applyFill="1" applyBorder="1" applyAlignment="1">
      <alignment vertical="center" shrinkToFit="1"/>
    </xf>
    <xf numFmtId="181" fontId="3" fillId="27" borderId="0" xfId="0" applyNumberFormat="1" applyFont="1" applyFill="1" applyAlignment="1">
      <alignment vertical="center" shrinkToFit="1"/>
    </xf>
    <xf numFmtId="181" fontId="3" fillId="27" borderId="20" xfId="0" applyNumberFormat="1" applyFont="1" applyFill="1" applyBorder="1" applyAlignment="1">
      <alignment vertical="center" shrinkToFit="1"/>
    </xf>
    <xf numFmtId="181" fontId="3" fillId="27" borderId="21" xfId="0" applyNumberFormat="1" applyFont="1" applyFill="1" applyBorder="1" applyAlignment="1">
      <alignment vertical="center" shrinkToFit="1"/>
    </xf>
    <xf numFmtId="181" fontId="3" fillId="27" borderId="22" xfId="0" applyNumberFormat="1" applyFont="1" applyFill="1" applyBorder="1" applyAlignment="1">
      <alignment vertical="center" shrinkToFit="1"/>
    </xf>
    <xf numFmtId="181" fontId="3" fillId="27" borderId="23" xfId="0" applyNumberFormat="1" applyFont="1" applyFill="1" applyBorder="1" applyAlignment="1">
      <alignment vertical="center" shrinkToFit="1"/>
    </xf>
    <xf numFmtId="38" fontId="3" fillId="24" borderId="36" xfId="71" applyFont="1" applyFill="1" applyBorder="1" applyAlignment="1">
      <alignment vertical="center" wrapText="1"/>
    </xf>
    <xf numFmtId="38" fontId="3" fillId="24" borderId="37" xfId="71" applyFont="1" applyFill="1" applyBorder="1" applyAlignment="1">
      <alignment vertical="center" wrapText="1"/>
    </xf>
    <xf numFmtId="38" fontId="3" fillId="24" borderId="38" xfId="71" applyFont="1" applyFill="1" applyBorder="1" applyAlignment="1">
      <alignment vertical="center" wrapText="1"/>
    </xf>
    <xf numFmtId="38" fontId="3" fillId="24" borderId="19" xfId="71" applyFont="1" applyFill="1" applyBorder="1" applyAlignment="1">
      <alignment vertical="center" wrapText="1"/>
    </xf>
    <xf numFmtId="38" fontId="3" fillId="24" borderId="0" xfId="71" applyFont="1" applyFill="1" applyBorder="1" applyAlignment="1">
      <alignment vertical="center" wrapText="1"/>
    </xf>
    <xf numFmtId="38" fontId="3" fillId="24" borderId="20" xfId="71" applyFont="1" applyFill="1" applyBorder="1" applyAlignment="1">
      <alignment vertical="center" wrapText="1"/>
    </xf>
    <xf numFmtId="38" fontId="3" fillId="24" borderId="21" xfId="71" applyFont="1" applyFill="1" applyBorder="1" applyAlignment="1">
      <alignment vertical="center" wrapText="1"/>
    </xf>
    <xf numFmtId="38" fontId="3" fillId="24" borderId="22" xfId="71" applyFont="1" applyFill="1" applyBorder="1" applyAlignment="1">
      <alignment vertical="center" wrapText="1"/>
    </xf>
    <xf numFmtId="38" fontId="3" fillId="24" borderId="23" xfId="71" applyFont="1" applyFill="1" applyBorder="1" applyAlignment="1">
      <alignment vertical="center" wrapText="1"/>
    </xf>
    <xf numFmtId="0" fontId="35" fillId="33" borderId="83" xfId="135" applyFont="1" applyFill="1" applyBorder="1" applyAlignment="1">
      <alignment horizontal="center" vertical="center"/>
    </xf>
    <xf numFmtId="0" fontId="35" fillId="33" borderId="82" xfId="135" applyFont="1" applyFill="1" applyBorder="1" applyAlignment="1">
      <alignment horizontal="center" vertical="center"/>
    </xf>
    <xf numFmtId="0" fontId="35" fillId="33" borderId="84" xfId="135" applyFont="1" applyFill="1" applyBorder="1" applyAlignment="1">
      <alignment horizontal="center" vertical="center"/>
    </xf>
    <xf numFmtId="0" fontId="53" fillId="38" borderId="14" xfId="135" applyFont="1" applyFill="1" applyBorder="1" applyAlignment="1">
      <alignment horizontal="left" vertical="center" wrapText="1"/>
    </xf>
    <xf numFmtId="0" fontId="53" fillId="38" borderId="2" xfId="135" applyFont="1" applyFill="1" applyBorder="1" applyAlignment="1">
      <alignment horizontal="left" vertical="center" wrapText="1"/>
    </xf>
    <xf numFmtId="0" fontId="53" fillId="38" borderId="17" xfId="135" applyFont="1" applyFill="1" applyBorder="1" applyAlignment="1">
      <alignment horizontal="left" vertical="center" wrapText="1"/>
    </xf>
    <xf numFmtId="0" fontId="35" fillId="26" borderId="14" xfId="135" applyFont="1" applyFill="1" applyBorder="1" applyAlignment="1">
      <alignment horizontal="center" vertical="center"/>
    </xf>
    <xf numFmtId="0" fontId="35" fillId="26" borderId="2" xfId="135" applyFont="1" applyFill="1" applyBorder="1" applyAlignment="1">
      <alignment horizontal="center" vertical="center"/>
    </xf>
    <xf numFmtId="0" fontId="35" fillId="26" borderId="17" xfId="135" applyFont="1" applyFill="1" applyBorder="1" applyAlignment="1">
      <alignment horizontal="center" vertical="center"/>
    </xf>
    <xf numFmtId="0" fontId="41" fillId="33" borderId="83" xfId="135" applyFont="1" applyFill="1" applyBorder="1" applyAlignment="1">
      <alignment horizontal="center" vertical="center"/>
    </xf>
    <xf numFmtId="0" fontId="41" fillId="33" borderId="82" xfId="135" applyFont="1" applyFill="1" applyBorder="1" applyAlignment="1">
      <alignment horizontal="center" vertical="center"/>
    </xf>
    <xf numFmtId="0" fontId="41" fillId="33" borderId="84" xfId="135" applyFont="1" applyFill="1" applyBorder="1" applyAlignment="1">
      <alignment horizontal="center" vertical="center"/>
    </xf>
    <xf numFmtId="0" fontId="42" fillId="38" borderId="14" xfId="135" applyFont="1" applyFill="1" applyBorder="1" applyAlignment="1">
      <alignment horizontal="left" vertical="center" wrapText="1"/>
    </xf>
    <xf numFmtId="0" fontId="42" fillId="38" borderId="2" xfId="135" applyFont="1" applyFill="1" applyBorder="1" applyAlignment="1">
      <alignment horizontal="left" vertical="center" wrapText="1"/>
    </xf>
    <xf numFmtId="0" fontId="42" fillId="38" borderId="17" xfId="135" applyFont="1" applyFill="1" applyBorder="1" applyAlignment="1">
      <alignment horizontal="left" vertical="center" wrapText="1"/>
    </xf>
    <xf numFmtId="0" fontId="41" fillId="26" borderId="14" xfId="135" applyFont="1" applyFill="1" applyBorder="1" applyAlignment="1">
      <alignment horizontal="center" vertical="center"/>
    </xf>
    <xf numFmtId="0" fontId="41" fillId="26" borderId="2" xfId="135" applyFont="1" applyFill="1" applyBorder="1" applyAlignment="1">
      <alignment horizontal="center" vertical="center"/>
    </xf>
    <xf numFmtId="0" fontId="41" fillId="26" borderId="17" xfId="135" applyFont="1" applyFill="1" applyBorder="1" applyAlignment="1">
      <alignment horizontal="center" vertical="center"/>
    </xf>
    <xf numFmtId="194" fontId="35" fillId="0" borderId="73" xfId="81" applyNumberFormat="1" applyFont="1" applyFill="1" applyBorder="1" applyAlignment="1">
      <alignment vertical="center"/>
    </xf>
  </cellXfs>
  <cellStyles count="145">
    <cellStyle name="20% - アクセント 1 2" xfId="1" xr:uid="{00000000-0005-0000-0000-000000000000}"/>
    <cellStyle name="20% - アクセント 1 3" xfId="2" xr:uid="{00000000-0005-0000-0000-000001000000}"/>
    <cellStyle name="20% - アクセント 2 2" xfId="3" xr:uid="{00000000-0005-0000-0000-000002000000}"/>
    <cellStyle name="20% - アクセント 2 3" xfId="4" xr:uid="{00000000-0005-0000-0000-000003000000}"/>
    <cellStyle name="20% - アクセント 3 2" xfId="5" xr:uid="{00000000-0005-0000-0000-000004000000}"/>
    <cellStyle name="20% - アクセント 3 3" xfId="6" xr:uid="{00000000-0005-0000-0000-000005000000}"/>
    <cellStyle name="20% - アクセント 4 2" xfId="7" xr:uid="{00000000-0005-0000-0000-000006000000}"/>
    <cellStyle name="20% - アクセント 4 3" xfId="8" xr:uid="{00000000-0005-0000-0000-000007000000}"/>
    <cellStyle name="20% - アクセント 5 2" xfId="9" xr:uid="{00000000-0005-0000-0000-000008000000}"/>
    <cellStyle name="20% - アクセント 5 3" xfId="10" xr:uid="{00000000-0005-0000-0000-000009000000}"/>
    <cellStyle name="20% - アクセント 6 2" xfId="11" xr:uid="{00000000-0005-0000-0000-00000A000000}"/>
    <cellStyle name="20% - アクセント 6 3" xfId="12" xr:uid="{00000000-0005-0000-0000-00000B000000}"/>
    <cellStyle name="40% - アクセント 1 2" xfId="13" xr:uid="{00000000-0005-0000-0000-00000C000000}"/>
    <cellStyle name="40% - アクセント 1 3" xfId="14" xr:uid="{00000000-0005-0000-0000-00000D000000}"/>
    <cellStyle name="40% - アクセント 2 2" xfId="15" xr:uid="{00000000-0005-0000-0000-00000E000000}"/>
    <cellStyle name="40% - アクセント 2 3" xfId="16" xr:uid="{00000000-0005-0000-0000-00000F000000}"/>
    <cellStyle name="40% - アクセント 3 2" xfId="17" xr:uid="{00000000-0005-0000-0000-000010000000}"/>
    <cellStyle name="40% - アクセント 3 3" xfId="18" xr:uid="{00000000-0005-0000-0000-000011000000}"/>
    <cellStyle name="40% - アクセント 4 2" xfId="19" xr:uid="{00000000-0005-0000-0000-000012000000}"/>
    <cellStyle name="40% - アクセント 4 3" xfId="20" xr:uid="{00000000-0005-0000-0000-000013000000}"/>
    <cellStyle name="40% - アクセント 5 2" xfId="21" xr:uid="{00000000-0005-0000-0000-000014000000}"/>
    <cellStyle name="40% - アクセント 5 3" xfId="22" xr:uid="{00000000-0005-0000-0000-000015000000}"/>
    <cellStyle name="40% - アクセント 6 2" xfId="23" xr:uid="{00000000-0005-0000-0000-000016000000}"/>
    <cellStyle name="40% - アクセント 6 3" xfId="24" xr:uid="{00000000-0005-0000-0000-000017000000}"/>
    <cellStyle name="60% - アクセント 1 2" xfId="25" xr:uid="{00000000-0005-0000-0000-000018000000}"/>
    <cellStyle name="60% - アクセント 1 3" xfId="26" xr:uid="{00000000-0005-0000-0000-000019000000}"/>
    <cellStyle name="60% - アクセント 2 2" xfId="27" xr:uid="{00000000-0005-0000-0000-00001A000000}"/>
    <cellStyle name="60% - アクセント 2 3" xfId="28" xr:uid="{00000000-0005-0000-0000-00001B000000}"/>
    <cellStyle name="60% - アクセント 3 2" xfId="29" xr:uid="{00000000-0005-0000-0000-00001C000000}"/>
    <cellStyle name="60% - アクセント 3 3" xfId="30" xr:uid="{00000000-0005-0000-0000-00001D000000}"/>
    <cellStyle name="60% - アクセント 4 2" xfId="31" xr:uid="{00000000-0005-0000-0000-00001E000000}"/>
    <cellStyle name="60% - アクセント 4 3" xfId="32" xr:uid="{00000000-0005-0000-0000-00001F000000}"/>
    <cellStyle name="60% - アクセント 5 2" xfId="33" xr:uid="{00000000-0005-0000-0000-000020000000}"/>
    <cellStyle name="60% - アクセント 5 3" xfId="34" xr:uid="{00000000-0005-0000-0000-000021000000}"/>
    <cellStyle name="60% - アクセント 6 2" xfId="35" xr:uid="{00000000-0005-0000-0000-000022000000}"/>
    <cellStyle name="60% - アクセント 6 3" xfId="36" xr:uid="{00000000-0005-0000-0000-000023000000}"/>
    <cellStyle name="Calc Currency (0)" xfId="37" xr:uid="{00000000-0005-0000-0000-000024000000}"/>
    <cellStyle name="Header1" xfId="38" xr:uid="{00000000-0005-0000-0000-000025000000}"/>
    <cellStyle name="Header2" xfId="39" xr:uid="{00000000-0005-0000-0000-000026000000}"/>
    <cellStyle name="Normal_#18-Internet" xfId="40" xr:uid="{00000000-0005-0000-0000-000027000000}"/>
    <cellStyle name="アクセント 1 2" xfId="41" xr:uid="{00000000-0005-0000-0000-000028000000}"/>
    <cellStyle name="アクセント 1 3" xfId="42" xr:uid="{00000000-0005-0000-0000-000029000000}"/>
    <cellStyle name="アクセント 2 2" xfId="43" xr:uid="{00000000-0005-0000-0000-00002A000000}"/>
    <cellStyle name="アクセント 2 3" xfId="44" xr:uid="{00000000-0005-0000-0000-00002B000000}"/>
    <cellStyle name="アクセント 3 2" xfId="45" xr:uid="{00000000-0005-0000-0000-00002C000000}"/>
    <cellStyle name="アクセント 3 3" xfId="46" xr:uid="{00000000-0005-0000-0000-00002D000000}"/>
    <cellStyle name="アクセント 4 2" xfId="47" xr:uid="{00000000-0005-0000-0000-00002E000000}"/>
    <cellStyle name="アクセント 4 3" xfId="48" xr:uid="{00000000-0005-0000-0000-00002F000000}"/>
    <cellStyle name="アクセント 5 2" xfId="49" xr:uid="{00000000-0005-0000-0000-000030000000}"/>
    <cellStyle name="アクセント 5 3" xfId="50" xr:uid="{00000000-0005-0000-0000-000031000000}"/>
    <cellStyle name="アクセント 6 2" xfId="51" xr:uid="{00000000-0005-0000-0000-000032000000}"/>
    <cellStyle name="アクセント 6 3" xfId="52" xr:uid="{00000000-0005-0000-0000-000033000000}"/>
    <cellStyle name="タイトル" xfId="53" builtinId="15" customBuiltin="1"/>
    <cellStyle name="タイトル 2" xfId="54" xr:uid="{00000000-0005-0000-0000-000035000000}"/>
    <cellStyle name="チェック セル 2" xfId="55" xr:uid="{00000000-0005-0000-0000-000036000000}"/>
    <cellStyle name="チェック セル 3" xfId="56" xr:uid="{00000000-0005-0000-0000-000037000000}"/>
    <cellStyle name="どちらでもない 2" xfId="57" xr:uid="{00000000-0005-0000-0000-000038000000}"/>
    <cellStyle name="どちらでもない 3" xfId="58" xr:uid="{00000000-0005-0000-0000-000039000000}"/>
    <cellStyle name="パーセント" xfId="59" builtinId="5"/>
    <cellStyle name="パーセント 2" xfId="60" xr:uid="{00000000-0005-0000-0000-00003B000000}"/>
    <cellStyle name="メモ 2" xfId="61" xr:uid="{00000000-0005-0000-0000-00003C000000}"/>
    <cellStyle name="メモ 3" xfId="62" xr:uid="{00000000-0005-0000-0000-00003D000000}"/>
    <cellStyle name="リンク セル 2" xfId="63" xr:uid="{00000000-0005-0000-0000-00003E000000}"/>
    <cellStyle name="リンク セル 3" xfId="64" xr:uid="{00000000-0005-0000-0000-00003F000000}"/>
    <cellStyle name="悪い 2" xfId="65" xr:uid="{00000000-0005-0000-0000-000040000000}"/>
    <cellStyle name="悪い 3" xfId="66" xr:uid="{00000000-0005-0000-0000-000041000000}"/>
    <cellStyle name="計算 2" xfId="67" xr:uid="{00000000-0005-0000-0000-000042000000}"/>
    <cellStyle name="計算 3" xfId="68" xr:uid="{00000000-0005-0000-0000-000043000000}"/>
    <cellStyle name="警告文 2" xfId="69" xr:uid="{00000000-0005-0000-0000-000044000000}"/>
    <cellStyle name="警告文 3" xfId="70" xr:uid="{00000000-0005-0000-0000-000045000000}"/>
    <cellStyle name="桁区切り" xfId="71" builtinId="6"/>
    <cellStyle name="桁区切り 2" xfId="72" xr:uid="{00000000-0005-0000-0000-000047000000}"/>
    <cellStyle name="桁区切り 2 2" xfId="73" xr:uid="{00000000-0005-0000-0000-000048000000}"/>
    <cellStyle name="桁区切り 2 2 2" xfId="74" xr:uid="{00000000-0005-0000-0000-000049000000}"/>
    <cellStyle name="桁区切り 2 3" xfId="75" xr:uid="{00000000-0005-0000-0000-00004A000000}"/>
    <cellStyle name="桁区切り 3" xfId="76" xr:uid="{00000000-0005-0000-0000-00004B000000}"/>
    <cellStyle name="桁区切り 4" xfId="77" xr:uid="{00000000-0005-0000-0000-00004C000000}"/>
    <cellStyle name="桁区切り 5" xfId="78" xr:uid="{00000000-0005-0000-0000-00004D000000}"/>
    <cellStyle name="桁区切り 6" xfId="79" xr:uid="{00000000-0005-0000-0000-00004E000000}"/>
    <cellStyle name="桁区切り 6 2" xfId="80" xr:uid="{00000000-0005-0000-0000-00004F000000}"/>
    <cellStyle name="桁区切り 7" xfId="81" xr:uid="{00000000-0005-0000-0000-000050000000}"/>
    <cellStyle name="桁区切り 8" xfId="82" xr:uid="{00000000-0005-0000-0000-000051000000}"/>
    <cellStyle name="桁区切り 9" xfId="83" xr:uid="{00000000-0005-0000-0000-000052000000}"/>
    <cellStyle name="見出し 1" xfId="84" builtinId="16" customBuiltin="1"/>
    <cellStyle name="見出し 1 2" xfId="85" xr:uid="{00000000-0005-0000-0000-000054000000}"/>
    <cellStyle name="見出し 2 2" xfId="86" xr:uid="{00000000-0005-0000-0000-000055000000}"/>
    <cellStyle name="見出し 2 3" xfId="87" xr:uid="{00000000-0005-0000-0000-000056000000}"/>
    <cellStyle name="見出し 3" xfId="88" builtinId="18" customBuiltin="1"/>
    <cellStyle name="見出し 3 2" xfId="89" xr:uid="{00000000-0005-0000-0000-000058000000}"/>
    <cellStyle name="見出し 4" xfId="90" builtinId="19" customBuiltin="1"/>
    <cellStyle name="見出し 4 2" xfId="91" xr:uid="{00000000-0005-0000-0000-00005A000000}"/>
    <cellStyle name="集計 2" xfId="92" xr:uid="{00000000-0005-0000-0000-00005B000000}"/>
    <cellStyle name="集計 3" xfId="93" xr:uid="{00000000-0005-0000-0000-00005C000000}"/>
    <cellStyle name="出力 2" xfId="94" xr:uid="{00000000-0005-0000-0000-00005D000000}"/>
    <cellStyle name="出力 3" xfId="95" xr:uid="{00000000-0005-0000-0000-00005E000000}"/>
    <cellStyle name="説明文 2" xfId="96" xr:uid="{00000000-0005-0000-0000-00005F000000}"/>
    <cellStyle name="説明文 3" xfId="97" xr:uid="{00000000-0005-0000-0000-000060000000}"/>
    <cellStyle name="通貨 2" xfId="98" xr:uid="{00000000-0005-0000-0000-000061000000}"/>
    <cellStyle name="通貨 2 2" xfId="99" xr:uid="{00000000-0005-0000-0000-000062000000}"/>
    <cellStyle name="通貨 2 2 2" xfId="142" xr:uid="{0E8F3030-B643-4D8D-B2D2-D28F8A1D9ECF}"/>
    <cellStyle name="通貨 2 3" xfId="141" xr:uid="{6A5D93CE-0FC0-4B4B-AEBC-DC06C4812500}"/>
    <cellStyle name="通貨 3" xfId="100" xr:uid="{00000000-0005-0000-0000-000063000000}"/>
    <cellStyle name="通貨 3 2" xfId="143" xr:uid="{73115F7F-CBCF-4996-A508-C8F5D05C3EAD}"/>
    <cellStyle name="通貨 4" xfId="101" xr:uid="{00000000-0005-0000-0000-000064000000}"/>
    <cellStyle name="通貨 4 2" xfId="144" xr:uid="{95C2BE8C-0BFD-4679-97A4-205BCDC4CD9D}"/>
    <cellStyle name="通貨[0]_Sheet14" xfId="102" xr:uid="{00000000-0005-0000-0000-000065000000}"/>
    <cellStyle name="入力 2" xfId="103" xr:uid="{00000000-0005-0000-0000-000066000000}"/>
    <cellStyle name="入力 3" xfId="104" xr:uid="{00000000-0005-0000-0000-000067000000}"/>
    <cellStyle name="標準" xfId="0" builtinId="0"/>
    <cellStyle name="標準 10" xfId="105" xr:uid="{00000000-0005-0000-0000-000069000000}"/>
    <cellStyle name="標準 10 2" xfId="106" xr:uid="{00000000-0005-0000-0000-00006A000000}"/>
    <cellStyle name="標準 11" xfId="107" xr:uid="{00000000-0005-0000-0000-00006B000000}"/>
    <cellStyle name="標準 12" xfId="108" xr:uid="{00000000-0005-0000-0000-00006C000000}"/>
    <cellStyle name="標準 13" xfId="109" xr:uid="{00000000-0005-0000-0000-00006D000000}"/>
    <cellStyle name="標準 13 2" xfId="110" xr:uid="{00000000-0005-0000-0000-00006E000000}"/>
    <cellStyle name="標準 14" xfId="111" xr:uid="{00000000-0005-0000-0000-00006F000000}"/>
    <cellStyle name="標準 15" xfId="112" xr:uid="{00000000-0005-0000-0000-000070000000}"/>
    <cellStyle name="標準 16" xfId="113" xr:uid="{00000000-0005-0000-0000-000071000000}"/>
    <cellStyle name="標準 17" xfId="114" xr:uid="{00000000-0005-0000-0000-000072000000}"/>
    <cellStyle name="標準 18" xfId="115" xr:uid="{00000000-0005-0000-0000-000073000000}"/>
    <cellStyle name="標準 19" xfId="116" xr:uid="{00000000-0005-0000-0000-000074000000}"/>
    <cellStyle name="標準 2" xfId="117" xr:uid="{00000000-0005-0000-0000-000075000000}"/>
    <cellStyle name="標準 2 2" xfId="118" xr:uid="{00000000-0005-0000-0000-000076000000}"/>
    <cellStyle name="標準 2 2 2" xfId="119" xr:uid="{00000000-0005-0000-0000-000077000000}"/>
    <cellStyle name="標準 2 3" xfId="120" xr:uid="{00000000-0005-0000-0000-000078000000}"/>
    <cellStyle name="標準 2 4" xfId="121" xr:uid="{00000000-0005-0000-0000-000079000000}"/>
    <cellStyle name="標準 2_『真の友情を育む事業』０９１８" xfId="122" xr:uid="{00000000-0005-0000-0000-00007A000000}"/>
    <cellStyle name="標準 20" xfId="123" xr:uid="{00000000-0005-0000-0000-00007B000000}"/>
    <cellStyle name="標準 21" xfId="124" xr:uid="{00000000-0005-0000-0000-00007C000000}"/>
    <cellStyle name="標準 3" xfId="125" xr:uid="{00000000-0005-0000-0000-00007D000000}"/>
    <cellStyle name="標準 4" xfId="126" xr:uid="{00000000-0005-0000-0000-00007E000000}"/>
    <cellStyle name="標準 5" xfId="127" xr:uid="{00000000-0005-0000-0000-00007F000000}"/>
    <cellStyle name="標準 6" xfId="128" xr:uid="{00000000-0005-0000-0000-000080000000}"/>
    <cellStyle name="標準 7" xfId="129" xr:uid="{00000000-0005-0000-0000-000081000000}"/>
    <cellStyle name="標準 7 2" xfId="130" xr:uid="{00000000-0005-0000-0000-000082000000}"/>
    <cellStyle name="標準 7 3" xfId="131" xr:uid="{00000000-0005-0000-0000-000083000000}"/>
    <cellStyle name="標準 7_『真の友情を育む事業』０９１８" xfId="132" xr:uid="{00000000-0005-0000-0000-000084000000}"/>
    <cellStyle name="標準 8" xfId="133" xr:uid="{00000000-0005-0000-0000-000085000000}"/>
    <cellStyle name="標準 9" xfId="134" xr:uid="{00000000-0005-0000-0000-000086000000}"/>
    <cellStyle name="標準_２００９年度JC予算案修正" xfId="135" xr:uid="{00000000-0005-0000-0000-000087000000}"/>
    <cellStyle name="標準_２００９年度JC予算案修正 2" xfId="136" xr:uid="{00000000-0005-0000-0000-000088000000}"/>
    <cellStyle name="標準_別表1-C④公益目的事業比率計算表　兼　費用擬制額の事業別振り分け表【参考様式】" xfId="137" xr:uid="{00000000-0005-0000-0000-000089000000}"/>
    <cellStyle name="未定義" xfId="138" xr:uid="{00000000-0005-0000-0000-00008A000000}"/>
    <cellStyle name="良い 2" xfId="139" xr:uid="{00000000-0005-0000-0000-00008B000000}"/>
    <cellStyle name="良い 3" xfId="140" xr:uid="{00000000-0005-0000-0000-00008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333375</xdr:colOff>
      <xdr:row>43</xdr:row>
      <xdr:rowOff>0</xdr:rowOff>
    </xdr:from>
    <xdr:to>
      <xdr:col>1</xdr:col>
      <xdr:colOff>333375</xdr:colOff>
      <xdr:row>43</xdr:row>
      <xdr:rowOff>0</xdr:rowOff>
    </xdr:to>
    <xdr:sp macro="" textlink="">
      <xdr:nvSpPr>
        <xdr:cNvPr id="15954" name="Line 2">
          <a:extLst>
            <a:ext uri="{FF2B5EF4-FFF2-40B4-BE49-F238E27FC236}">
              <a16:creationId xmlns:a16="http://schemas.microsoft.com/office/drawing/2014/main" id="{B27F85D5-D00B-47F4-AE32-A3FEE3C8B97E}"/>
            </a:ext>
          </a:extLst>
        </xdr:cNvPr>
        <xdr:cNvSpPr>
          <a:spLocks noChangeShapeType="1"/>
        </xdr:cNvSpPr>
      </xdr:nvSpPr>
      <xdr:spPr bwMode="auto">
        <a:xfrm>
          <a:off x="1219200" y="7858125"/>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EF012-3E4A-4099-A4A3-445478CF7599}">
  <sheetPr>
    <pageSetUpPr fitToPage="1"/>
  </sheetPr>
  <dimension ref="A1:Q102"/>
  <sheetViews>
    <sheetView tabSelected="1" topLeftCell="A52" zoomScaleNormal="100" workbookViewId="0">
      <selection activeCell="L79" sqref="L79"/>
    </sheetView>
  </sheetViews>
  <sheetFormatPr defaultColWidth="13" defaultRowHeight="13.5"/>
  <cols>
    <col min="1" max="1" width="17.75" style="552" customWidth="1"/>
    <col min="2" max="16384" width="13" style="552"/>
  </cols>
  <sheetData>
    <row r="1" spans="1:13">
      <c r="B1" s="553"/>
      <c r="C1" s="553"/>
      <c r="D1" s="553"/>
      <c r="E1" s="553"/>
      <c r="F1" s="553"/>
      <c r="G1" s="553"/>
      <c r="H1" s="553"/>
      <c r="I1" s="553"/>
    </row>
    <row r="2" spans="1:13" s="555" customFormat="1" ht="13.5" customHeight="1">
      <c r="A2" s="648" t="s">
        <v>336</v>
      </c>
      <c r="B2" s="554" t="s">
        <v>299</v>
      </c>
      <c r="C2" s="554" t="s">
        <v>298</v>
      </c>
      <c r="D2" s="650" t="s">
        <v>5</v>
      </c>
      <c r="E2" s="554" t="s">
        <v>189</v>
      </c>
      <c r="F2" s="554" t="s">
        <v>189</v>
      </c>
      <c r="G2" s="554" t="s">
        <v>189</v>
      </c>
      <c r="H2" s="642" t="s">
        <v>6</v>
      </c>
      <c r="I2" s="644" t="s">
        <v>39</v>
      </c>
      <c r="L2" s="556"/>
      <c r="M2" s="557"/>
    </row>
    <row r="3" spans="1:13" s="555" customFormat="1" ht="26.25" customHeight="1" thickBot="1">
      <c r="A3" s="649"/>
      <c r="B3" s="289" t="s">
        <v>363</v>
      </c>
      <c r="C3" s="289" t="s">
        <v>364</v>
      </c>
      <c r="D3" s="651"/>
      <c r="E3" s="289" t="s">
        <v>365</v>
      </c>
      <c r="F3" s="263" t="s">
        <v>285</v>
      </c>
      <c r="G3" s="263" t="s">
        <v>286</v>
      </c>
      <c r="H3" s="643"/>
      <c r="I3" s="645"/>
      <c r="L3" s="558"/>
      <c r="M3" s="557"/>
    </row>
    <row r="4" spans="1:13" ht="15" thickTop="1" thickBot="1">
      <c r="A4" s="559" t="s">
        <v>41</v>
      </c>
      <c r="B4" s="559">
        <f>B19</f>
        <v>17000</v>
      </c>
      <c r="C4" s="559">
        <f>C19</f>
        <v>18000</v>
      </c>
      <c r="D4" s="560">
        <f>SUM(A4:C4)</f>
        <v>35000</v>
      </c>
      <c r="E4" s="559">
        <f>E19</f>
        <v>136000</v>
      </c>
      <c r="F4" s="561">
        <f t="shared" ref="F4:G4" si="0">SUM(F7:F18)</f>
        <v>0</v>
      </c>
      <c r="G4" s="561">
        <f t="shared" si="0"/>
        <v>0</v>
      </c>
      <c r="H4" s="562">
        <f>SUM(E4:G4)</f>
        <v>136000</v>
      </c>
      <c r="I4" s="563">
        <f>SUM(H4,D4)</f>
        <v>171000</v>
      </c>
      <c r="L4" s="564"/>
      <c r="M4" s="564"/>
    </row>
    <row r="5" spans="1:13" s="555" customFormat="1" ht="14.25" thickTop="1">
      <c r="A5" s="565" t="s">
        <v>42</v>
      </c>
      <c r="B5" s="566" t="s">
        <v>44</v>
      </c>
      <c r="C5" s="566" t="s">
        <v>44</v>
      </c>
      <c r="D5" s="567" t="s">
        <v>4</v>
      </c>
      <c r="E5" s="566" t="s">
        <v>43</v>
      </c>
      <c r="F5" s="568" t="s">
        <v>43</v>
      </c>
      <c r="G5" s="568" t="s">
        <v>43</v>
      </c>
      <c r="H5" s="569" t="s">
        <v>4</v>
      </c>
      <c r="I5" s="570" t="s">
        <v>4</v>
      </c>
      <c r="L5" s="556"/>
      <c r="M5" s="556"/>
    </row>
    <row r="6" spans="1:13">
      <c r="A6" s="571"/>
      <c r="B6" s="572"/>
      <c r="C6" s="572"/>
      <c r="D6" s="572"/>
      <c r="E6" s="571"/>
      <c r="F6" s="571"/>
      <c r="G6" s="571"/>
      <c r="H6" s="571"/>
      <c r="I6" s="571"/>
      <c r="L6" s="564"/>
      <c r="M6" s="564"/>
    </row>
    <row r="7" spans="1:13">
      <c r="A7" s="533" t="s">
        <v>45</v>
      </c>
      <c r="B7" s="573">
        <v>17000</v>
      </c>
      <c r="C7" s="573">
        <v>18000</v>
      </c>
      <c r="D7" s="574">
        <f>SUM(B7:C7)</f>
        <v>35000</v>
      </c>
      <c r="E7" s="533">
        <v>36000</v>
      </c>
      <c r="F7" s="575">
        <v>0</v>
      </c>
      <c r="G7" s="533">
        <v>0</v>
      </c>
      <c r="H7" s="562">
        <f t="shared" ref="H7:H19" si="1">SUM(E7:G7)</f>
        <v>36000</v>
      </c>
      <c r="I7" s="576">
        <f t="shared" ref="I7:I19" si="2">SUM(H7,D7)</f>
        <v>71000</v>
      </c>
      <c r="L7" s="564"/>
      <c r="M7" s="564"/>
    </row>
    <row r="8" spans="1:13">
      <c r="A8" s="533" t="s">
        <v>46</v>
      </c>
      <c r="B8" s="573">
        <v>0</v>
      </c>
      <c r="C8" s="573">
        <v>0</v>
      </c>
      <c r="D8" s="574">
        <f t="shared" ref="D8:D17" si="3">SUM(B8:C8)</f>
        <v>0</v>
      </c>
      <c r="E8" s="533">
        <v>0</v>
      </c>
      <c r="F8" s="575">
        <v>0</v>
      </c>
      <c r="G8" s="533">
        <v>0</v>
      </c>
      <c r="H8" s="562">
        <f t="shared" si="1"/>
        <v>0</v>
      </c>
      <c r="I8" s="576">
        <f t="shared" si="2"/>
        <v>0</v>
      </c>
      <c r="L8" s="564"/>
      <c r="M8" s="564"/>
    </row>
    <row r="9" spans="1:13">
      <c r="A9" s="533" t="s">
        <v>47</v>
      </c>
      <c r="B9" s="573">
        <v>0</v>
      </c>
      <c r="C9" s="573">
        <v>0</v>
      </c>
      <c r="D9" s="574">
        <f t="shared" si="3"/>
        <v>0</v>
      </c>
      <c r="E9" s="533">
        <v>0</v>
      </c>
      <c r="F9" s="575">
        <v>0</v>
      </c>
      <c r="G9" s="533">
        <v>0</v>
      </c>
      <c r="H9" s="562">
        <f t="shared" si="1"/>
        <v>0</v>
      </c>
      <c r="I9" s="576">
        <f t="shared" si="2"/>
        <v>0</v>
      </c>
      <c r="L9" s="564"/>
      <c r="M9" s="564"/>
    </row>
    <row r="10" spans="1:13">
      <c r="A10" s="533" t="s">
        <v>48</v>
      </c>
      <c r="B10" s="573">
        <v>0</v>
      </c>
      <c r="C10" s="573">
        <v>0</v>
      </c>
      <c r="D10" s="574">
        <f t="shared" si="3"/>
        <v>0</v>
      </c>
      <c r="E10" s="533">
        <v>100000</v>
      </c>
      <c r="F10" s="575">
        <v>0</v>
      </c>
      <c r="G10" s="533">
        <v>0</v>
      </c>
      <c r="H10" s="562">
        <f t="shared" si="1"/>
        <v>100000</v>
      </c>
      <c r="I10" s="576">
        <f t="shared" si="2"/>
        <v>100000</v>
      </c>
      <c r="L10" s="564"/>
      <c r="M10" s="564"/>
    </row>
    <row r="11" spans="1:13">
      <c r="A11" s="533" t="s">
        <v>49</v>
      </c>
      <c r="B11" s="573">
        <v>0</v>
      </c>
      <c r="C11" s="573">
        <v>0</v>
      </c>
      <c r="D11" s="574">
        <f t="shared" si="3"/>
        <v>0</v>
      </c>
      <c r="E11" s="533">
        <v>0</v>
      </c>
      <c r="F11" s="575">
        <v>0</v>
      </c>
      <c r="G11" s="533">
        <v>0</v>
      </c>
      <c r="H11" s="562">
        <f t="shared" si="1"/>
        <v>0</v>
      </c>
      <c r="I11" s="576">
        <f t="shared" si="2"/>
        <v>0</v>
      </c>
      <c r="L11" s="564"/>
      <c r="M11" s="564"/>
    </row>
    <row r="12" spans="1:13">
      <c r="A12" s="533" t="s">
        <v>50</v>
      </c>
      <c r="B12" s="573">
        <v>0</v>
      </c>
      <c r="C12" s="573">
        <v>0</v>
      </c>
      <c r="D12" s="574">
        <f t="shared" si="3"/>
        <v>0</v>
      </c>
      <c r="E12" s="533">
        <v>0</v>
      </c>
      <c r="F12" s="575">
        <v>0</v>
      </c>
      <c r="G12" s="533">
        <v>0</v>
      </c>
      <c r="H12" s="562">
        <f t="shared" si="1"/>
        <v>0</v>
      </c>
      <c r="I12" s="576">
        <f t="shared" si="2"/>
        <v>0</v>
      </c>
      <c r="L12" s="564"/>
      <c r="M12" s="564"/>
    </row>
    <row r="13" spans="1:13">
      <c r="A13" s="533" t="s">
        <v>51</v>
      </c>
      <c r="B13" s="573">
        <v>0</v>
      </c>
      <c r="C13" s="573">
        <v>0</v>
      </c>
      <c r="D13" s="574">
        <f t="shared" si="3"/>
        <v>0</v>
      </c>
      <c r="E13" s="533">
        <v>0</v>
      </c>
      <c r="F13" s="575">
        <v>0</v>
      </c>
      <c r="G13" s="533">
        <v>0</v>
      </c>
      <c r="H13" s="562">
        <f t="shared" si="1"/>
        <v>0</v>
      </c>
      <c r="I13" s="576">
        <f t="shared" si="2"/>
        <v>0</v>
      </c>
      <c r="L13" s="564"/>
      <c r="M13" s="564"/>
    </row>
    <row r="14" spans="1:13">
      <c r="A14" s="533" t="s">
        <v>167</v>
      </c>
      <c r="B14" s="573">
        <v>0</v>
      </c>
      <c r="C14" s="573">
        <v>0</v>
      </c>
      <c r="D14" s="574">
        <f t="shared" si="3"/>
        <v>0</v>
      </c>
      <c r="E14" s="533">
        <v>0</v>
      </c>
      <c r="F14" s="575">
        <v>0</v>
      </c>
      <c r="G14" s="533">
        <v>0</v>
      </c>
      <c r="H14" s="562">
        <f t="shared" si="1"/>
        <v>0</v>
      </c>
      <c r="I14" s="576">
        <f t="shared" si="2"/>
        <v>0</v>
      </c>
      <c r="L14" s="564"/>
      <c r="M14" s="564"/>
    </row>
    <row r="15" spans="1:13">
      <c r="A15" s="533" t="s">
        <v>52</v>
      </c>
      <c r="B15" s="573">
        <v>0</v>
      </c>
      <c r="C15" s="573">
        <v>0</v>
      </c>
      <c r="D15" s="574">
        <f t="shared" si="3"/>
        <v>0</v>
      </c>
      <c r="E15" s="533">
        <v>0</v>
      </c>
      <c r="F15" s="575">
        <v>0</v>
      </c>
      <c r="G15" s="533">
        <v>0</v>
      </c>
      <c r="H15" s="562">
        <f t="shared" si="1"/>
        <v>0</v>
      </c>
      <c r="I15" s="576">
        <f t="shared" si="2"/>
        <v>0</v>
      </c>
      <c r="L15" s="564"/>
      <c r="M15" s="564"/>
    </row>
    <row r="16" spans="1:13">
      <c r="A16" s="533" t="s">
        <v>54</v>
      </c>
      <c r="B16" s="573">
        <v>0</v>
      </c>
      <c r="C16" s="573">
        <v>0</v>
      </c>
      <c r="D16" s="574">
        <f t="shared" si="3"/>
        <v>0</v>
      </c>
      <c r="E16" s="533">
        <v>0</v>
      </c>
      <c r="F16" s="575">
        <v>0</v>
      </c>
      <c r="G16" s="533">
        <v>0</v>
      </c>
      <c r="H16" s="562">
        <f t="shared" si="1"/>
        <v>0</v>
      </c>
      <c r="I16" s="576">
        <f t="shared" si="2"/>
        <v>0</v>
      </c>
      <c r="L16" s="564"/>
      <c r="M16" s="564"/>
    </row>
    <row r="17" spans="1:15">
      <c r="A17" s="533" t="s">
        <v>168</v>
      </c>
      <c r="B17" s="573">
        <v>0</v>
      </c>
      <c r="C17" s="573">
        <v>0</v>
      </c>
      <c r="D17" s="574">
        <f t="shared" si="3"/>
        <v>0</v>
      </c>
      <c r="E17" s="533">
        <v>0</v>
      </c>
      <c r="F17" s="575">
        <v>0</v>
      </c>
      <c r="G17" s="533">
        <v>0</v>
      </c>
      <c r="H17" s="562">
        <f t="shared" si="1"/>
        <v>0</v>
      </c>
      <c r="I17" s="576">
        <f t="shared" si="2"/>
        <v>0</v>
      </c>
      <c r="L17" s="564"/>
      <c r="M17" s="564"/>
    </row>
    <row r="18" spans="1:15" ht="14.25" thickBot="1">
      <c r="A18" s="577" t="s">
        <v>159</v>
      </c>
      <c r="B18" s="578">
        <v>0</v>
      </c>
      <c r="C18" s="578">
        <v>0</v>
      </c>
      <c r="D18" s="579">
        <f>SUM(B18:C18)</f>
        <v>0</v>
      </c>
      <c r="E18" s="577">
        <v>0</v>
      </c>
      <c r="F18" s="580">
        <v>0</v>
      </c>
      <c r="G18" s="577">
        <v>0</v>
      </c>
      <c r="H18" s="581">
        <f t="shared" si="1"/>
        <v>0</v>
      </c>
      <c r="I18" s="582">
        <f t="shared" si="2"/>
        <v>0</v>
      </c>
      <c r="L18" s="564"/>
      <c r="M18" s="564"/>
    </row>
    <row r="19" spans="1:15" ht="14.25" thickTop="1">
      <c r="A19" s="583" t="s">
        <v>55</v>
      </c>
      <c r="B19" s="583">
        <f>SUM(B7:B18)</f>
        <v>17000</v>
      </c>
      <c r="C19" s="583">
        <f t="shared" ref="C19" si="4">SUM(C7:C18)</f>
        <v>18000</v>
      </c>
      <c r="D19" s="584">
        <f>SUM(B19:C19)</f>
        <v>35000</v>
      </c>
      <c r="E19" s="583">
        <f t="shared" ref="E19:G19" si="5">SUM(E7:E18)</f>
        <v>136000</v>
      </c>
      <c r="F19" s="583">
        <f t="shared" si="5"/>
        <v>0</v>
      </c>
      <c r="G19" s="583">
        <f t="shared" si="5"/>
        <v>0</v>
      </c>
      <c r="H19" s="562">
        <f t="shared" si="1"/>
        <v>136000</v>
      </c>
      <c r="I19" s="585">
        <f t="shared" si="2"/>
        <v>171000</v>
      </c>
      <c r="L19" s="564"/>
      <c r="M19" s="564"/>
    </row>
    <row r="21" spans="1:15">
      <c r="B21" s="553"/>
      <c r="C21" s="290" t="s">
        <v>379</v>
      </c>
      <c r="D21" s="553"/>
      <c r="E21" s="290" t="s">
        <v>379</v>
      </c>
      <c r="F21" s="290" t="s">
        <v>379</v>
      </c>
      <c r="G21" s="290" t="s">
        <v>379</v>
      </c>
      <c r="H21" s="553"/>
      <c r="I21" s="553"/>
      <c r="J21" s="553"/>
      <c r="K21" s="553"/>
      <c r="L21" s="553"/>
    </row>
    <row r="22" spans="1:15" s="555" customFormat="1" ht="13.5" customHeight="1">
      <c r="A22" s="648" t="s">
        <v>356</v>
      </c>
      <c r="B22" s="554" t="s">
        <v>366</v>
      </c>
      <c r="C22" s="554" t="s">
        <v>367</v>
      </c>
      <c r="D22" s="650" t="s">
        <v>5</v>
      </c>
      <c r="E22" s="554" t="s">
        <v>402</v>
      </c>
      <c r="F22" s="554" t="s">
        <v>312</v>
      </c>
      <c r="G22" s="554" t="s">
        <v>312</v>
      </c>
      <c r="H22" s="554" t="s">
        <v>189</v>
      </c>
      <c r="I22" s="554" t="s">
        <v>189</v>
      </c>
      <c r="J22" s="642" t="s">
        <v>6</v>
      </c>
      <c r="K22" s="644" t="s">
        <v>39</v>
      </c>
      <c r="N22" s="556"/>
      <c r="O22" s="557"/>
    </row>
    <row r="23" spans="1:15" s="555" customFormat="1" ht="26.25" customHeight="1" thickBot="1">
      <c r="A23" s="649"/>
      <c r="B23" s="289"/>
      <c r="C23" s="261" t="s">
        <v>368</v>
      </c>
      <c r="D23" s="651"/>
      <c r="E23" s="289" t="s">
        <v>369</v>
      </c>
      <c r="F23" s="261" t="s">
        <v>389</v>
      </c>
      <c r="G23" s="261" t="s">
        <v>390</v>
      </c>
      <c r="H23" s="263" t="s">
        <v>285</v>
      </c>
      <c r="I23" s="263" t="s">
        <v>286</v>
      </c>
      <c r="J23" s="643"/>
      <c r="K23" s="645"/>
      <c r="N23" s="558"/>
      <c r="O23" s="557"/>
    </row>
    <row r="24" spans="1:15" ht="15" thickTop="1" thickBot="1">
      <c r="A24" s="559" t="s">
        <v>41</v>
      </c>
      <c r="B24" s="559">
        <f>B39</f>
        <v>30000</v>
      </c>
      <c r="C24" s="559">
        <f>C39</f>
        <v>315000</v>
      </c>
      <c r="D24" s="560">
        <f>SUM(A24:C24)</f>
        <v>345000</v>
      </c>
      <c r="E24" s="559">
        <f>E39</f>
        <v>10000</v>
      </c>
      <c r="F24" s="559">
        <f t="shared" ref="F24" si="6">F39</f>
        <v>770000</v>
      </c>
      <c r="G24" s="559">
        <f t="shared" ref="G24" si="7">G39</f>
        <v>180000</v>
      </c>
      <c r="H24" s="561">
        <f t="shared" ref="H24:I24" si="8">SUM(H27:H38)</f>
        <v>0</v>
      </c>
      <c r="I24" s="561">
        <f t="shared" si="8"/>
        <v>0</v>
      </c>
      <c r="J24" s="562">
        <f>SUM(E24:I24)</f>
        <v>960000</v>
      </c>
      <c r="K24" s="563">
        <f>SUM(J24,D24)</f>
        <v>1305000</v>
      </c>
      <c r="N24" s="564"/>
      <c r="O24" s="564"/>
    </row>
    <row r="25" spans="1:15" s="555" customFormat="1" ht="14.25" thickTop="1">
      <c r="A25" s="565" t="s">
        <v>42</v>
      </c>
      <c r="B25" s="566" t="s">
        <v>44</v>
      </c>
      <c r="C25" s="566" t="s">
        <v>44</v>
      </c>
      <c r="D25" s="567" t="s">
        <v>4</v>
      </c>
      <c r="E25" s="566" t="s">
        <v>43</v>
      </c>
      <c r="F25" s="566" t="s">
        <v>43</v>
      </c>
      <c r="G25" s="566" t="s">
        <v>43</v>
      </c>
      <c r="H25" s="568" t="s">
        <v>43</v>
      </c>
      <c r="I25" s="568" t="s">
        <v>43</v>
      </c>
      <c r="J25" s="569" t="s">
        <v>4</v>
      </c>
      <c r="K25" s="570" t="s">
        <v>4</v>
      </c>
      <c r="N25" s="556"/>
      <c r="O25" s="556"/>
    </row>
    <row r="26" spans="1:15">
      <c r="A26" s="571"/>
      <c r="B26" s="572"/>
      <c r="C26" s="572"/>
      <c r="D26" s="572"/>
      <c r="E26" s="571"/>
      <c r="F26" s="571"/>
      <c r="G26" s="571"/>
      <c r="H26" s="571"/>
      <c r="I26" s="571"/>
      <c r="J26" s="571"/>
      <c r="K26" s="571"/>
      <c r="N26" s="564"/>
      <c r="O26" s="564"/>
    </row>
    <row r="27" spans="1:15">
      <c r="A27" s="533" t="s">
        <v>45</v>
      </c>
      <c r="B27" s="573">
        <v>20000</v>
      </c>
      <c r="C27" s="573">
        <v>200000</v>
      </c>
      <c r="D27" s="574">
        <f>SUM(B27:C27)</f>
        <v>220000</v>
      </c>
      <c r="E27" s="533">
        <v>0</v>
      </c>
      <c r="F27" s="533">
        <v>560000</v>
      </c>
      <c r="G27" s="533">
        <v>80000</v>
      </c>
      <c r="H27" s="575">
        <v>0</v>
      </c>
      <c r="I27" s="533">
        <v>0</v>
      </c>
      <c r="J27" s="562">
        <f>SUM(E27:I27)</f>
        <v>640000</v>
      </c>
      <c r="K27" s="576">
        <f t="shared" ref="K27:K38" si="9">SUM(J27,D27)</f>
        <v>860000</v>
      </c>
      <c r="N27" s="564"/>
      <c r="O27" s="564"/>
    </row>
    <row r="28" spans="1:15">
      <c r="A28" s="533" t="s">
        <v>46</v>
      </c>
      <c r="B28" s="573">
        <v>0</v>
      </c>
      <c r="C28" s="573">
        <v>85000</v>
      </c>
      <c r="D28" s="574">
        <f>SUM(B28:C28)</f>
        <v>85000</v>
      </c>
      <c r="E28" s="533">
        <v>0</v>
      </c>
      <c r="F28" s="533">
        <v>0</v>
      </c>
      <c r="G28" s="533">
        <v>0</v>
      </c>
      <c r="H28" s="575">
        <v>0</v>
      </c>
      <c r="I28" s="533">
        <v>0</v>
      </c>
      <c r="J28" s="562">
        <f>SUM(E28:I28)</f>
        <v>0</v>
      </c>
      <c r="K28" s="576">
        <f t="shared" si="9"/>
        <v>85000</v>
      </c>
      <c r="N28" s="564"/>
      <c r="O28" s="564"/>
    </row>
    <row r="29" spans="1:15">
      <c r="A29" s="533" t="s">
        <v>47</v>
      </c>
      <c r="B29" s="573"/>
      <c r="C29" s="573">
        <v>0</v>
      </c>
      <c r="D29" s="574">
        <f t="shared" ref="D29:D37" si="10">SUM(B29:C29)</f>
        <v>0</v>
      </c>
      <c r="E29" s="533">
        <v>0</v>
      </c>
      <c r="F29" s="533">
        <v>50000</v>
      </c>
      <c r="G29" s="533">
        <v>0</v>
      </c>
      <c r="H29" s="575">
        <v>0</v>
      </c>
      <c r="I29" s="533">
        <v>0</v>
      </c>
      <c r="J29" s="562">
        <f t="shared" ref="J29:J37" si="11">SUM(E29:I29)</f>
        <v>50000</v>
      </c>
      <c r="K29" s="576">
        <f t="shared" si="9"/>
        <v>50000</v>
      </c>
      <c r="N29" s="564"/>
      <c r="O29" s="564"/>
    </row>
    <row r="30" spans="1:15">
      <c r="A30" s="533" t="s">
        <v>48</v>
      </c>
      <c r="B30" s="573">
        <v>0</v>
      </c>
      <c r="C30" s="573">
        <v>0</v>
      </c>
      <c r="D30" s="574">
        <f t="shared" si="10"/>
        <v>0</v>
      </c>
      <c r="E30" s="533">
        <v>10000</v>
      </c>
      <c r="F30" s="533">
        <v>50000</v>
      </c>
      <c r="G30" s="533">
        <v>0</v>
      </c>
      <c r="H30" s="575">
        <v>0</v>
      </c>
      <c r="I30" s="533">
        <v>0</v>
      </c>
      <c r="J30" s="562">
        <f t="shared" si="11"/>
        <v>60000</v>
      </c>
      <c r="K30" s="576">
        <f t="shared" si="9"/>
        <v>60000</v>
      </c>
      <c r="N30" s="564"/>
      <c r="O30" s="564"/>
    </row>
    <row r="31" spans="1:15">
      <c r="A31" s="533" t="s">
        <v>49</v>
      </c>
      <c r="B31" s="573">
        <v>10000</v>
      </c>
      <c r="C31" s="573">
        <v>30000</v>
      </c>
      <c r="D31" s="574">
        <f t="shared" si="10"/>
        <v>40000</v>
      </c>
      <c r="E31" s="533">
        <v>0</v>
      </c>
      <c r="F31" s="533">
        <v>100000</v>
      </c>
      <c r="G31" s="533">
        <v>0</v>
      </c>
      <c r="H31" s="575">
        <v>0</v>
      </c>
      <c r="I31" s="533">
        <v>0</v>
      </c>
      <c r="J31" s="562">
        <f t="shared" si="11"/>
        <v>100000</v>
      </c>
      <c r="K31" s="576">
        <f t="shared" si="9"/>
        <v>140000</v>
      </c>
      <c r="N31" s="564"/>
      <c r="O31" s="564"/>
    </row>
    <row r="32" spans="1:15">
      <c r="A32" s="533" t="s">
        <v>50</v>
      </c>
      <c r="B32" s="573">
        <v>0</v>
      </c>
      <c r="C32" s="573">
        <v>0</v>
      </c>
      <c r="D32" s="574">
        <f t="shared" si="10"/>
        <v>0</v>
      </c>
      <c r="E32" s="533">
        <v>0</v>
      </c>
      <c r="F32" s="533">
        <v>0</v>
      </c>
      <c r="G32" s="533">
        <v>0</v>
      </c>
      <c r="H32" s="575">
        <v>0</v>
      </c>
      <c r="I32" s="533">
        <v>0</v>
      </c>
      <c r="J32" s="562">
        <f t="shared" si="11"/>
        <v>0</v>
      </c>
      <c r="K32" s="576">
        <f t="shared" si="9"/>
        <v>0</v>
      </c>
      <c r="N32" s="564"/>
      <c r="O32" s="564"/>
    </row>
    <row r="33" spans="1:15">
      <c r="A33" s="533" t="s">
        <v>51</v>
      </c>
      <c r="B33" s="573">
        <v>0</v>
      </c>
      <c r="C33" s="573">
        <v>0</v>
      </c>
      <c r="D33" s="574">
        <f t="shared" si="10"/>
        <v>0</v>
      </c>
      <c r="E33" s="533">
        <v>0</v>
      </c>
      <c r="F33" s="533">
        <v>0</v>
      </c>
      <c r="G33" s="533">
        <v>100000</v>
      </c>
      <c r="H33" s="575">
        <v>0</v>
      </c>
      <c r="I33" s="533">
        <v>0</v>
      </c>
      <c r="J33" s="562">
        <f t="shared" si="11"/>
        <v>100000</v>
      </c>
      <c r="K33" s="576">
        <f t="shared" si="9"/>
        <v>100000</v>
      </c>
      <c r="N33" s="564"/>
      <c r="O33" s="564"/>
    </row>
    <row r="34" spans="1:15">
      <c r="A34" s="533" t="s">
        <v>167</v>
      </c>
      <c r="B34" s="573">
        <v>0</v>
      </c>
      <c r="C34" s="573">
        <v>0</v>
      </c>
      <c r="D34" s="574">
        <f t="shared" si="10"/>
        <v>0</v>
      </c>
      <c r="E34" s="533">
        <v>0</v>
      </c>
      <c r="F34" s="533">
        <v>0</v>
      </c>
      <c r="G34" s="533">
        <v>0</v>
      </c>
      <c r="H34" s="575">
        <v>0</v>
      </c>
      <c r="I34" s="533">
        <v>0</v>
      </c>
      <c r="J34" s="562">
        <f t="shared" si="11"/>
        <v>0</v>
      </c>
      <c r="K34" s="576">
        <f t="shared" si="9"/>
        <v>0</v>
      </c>
      <c r="N34" s="564"/>
      <c r="O34" s="564"/>
    </row>
    <row r="35" spans="1:15">
      <c r="A35" s="533" t="s">
        <v>52</v>
      </c>
      <c r="B35" s="573">
        <v>0</v>
      </c>
      <c r="C35" s="573">
        <v>0</v>
      </c>
      <c r="D35" s="574">
        <f t="shared" si="10"/>
        <v>0</v>
      </c>
      <c r="E35" s="533">
        <v>0</v>
      </c>
      <c r="F35" s="533">
        <v>10000</v>
      </c>
      <c r="G35" s="533">
        <v>0</v>
      </c>
      <c r="H35" s="575">
        <v>0</v>
      </c>
      <c r="I35" s="533">
        <v>0</v>
      </c>
      <c r="J35" s="562">
        <f t="shared" si="11"/>
        <v>10000</v>
      </c>
      <c r="K35" s="576">
        <f t="shared" si="9"/>
        <v>10000</v>
      </c>
      <c r="N35" s="564"/>
      <c r="O35" s="564"/>
    </row>
    <row r="36" spans="1:15">
      <c r="A36" s="533" t="s">
        <v>54</v>
      </c>
      <c r="B36" s="573">
        <v>0</v>
      </c>
      <c r="C36" s="573">
        <v>0</v>
      </c>
      <c r="D36" s="574">
        <f t="shared" si="10"/>
        <v>0</v>
      </c>
      <c r="E36" s="533">
        <v>0</v>
      </c>
      <c r="F36" s="533">
        <v>0</v>
      </c>
      <c r="G36" s="533">
        <v>0</v>
      </c>
      <c r="H36" s="575">
        <v>0</v>
      </c>
      <c r="I36" s="533">
        <v>0</v>
      </c>
      <c r="J36" s="562">
        <f t="shared" si="11"/>
        <v>0</v>
      </c>
      <c r="K36" s="576">
        <f t="shared" si="9"/>
        <v>0</v>
      </c>
      <c r="N36" s="564"/>
      <c r="O36" s="564"/>
    </row>
    <row r="37" spans="1:15">
      <c r="A37" s="533" t="s">
        <v>168</v>
      </c>
      <c r="B37" s="573">
        <v>0</v>
      </c>
      <c r="C37" s="573">
        <v>0</v>
      </c>
      <c r="D37" s="574">
        <f t="shared" si="10"/>
        <v>0</v>
      </c>
      <c r="E37" s="533">
        <v>0</v>
      </c>
      <c r="F37" s="533">
        <v>0</v>
      </c>
      <c r="G37" s="533">
        <v>0</v>
      </c>
      <c r="H37" s="575">
        <v>0</v>
      </c>
      <c r="I37" s="533">
        <v>0</v>
      </c>
      <c r="J37" s="562">
        <f t="shared" si="11"/>
        <v>0</v>
      </c>
      <c r="K37" s="576">
        <f t="shared" si="9"/>
        <v>0</v>
      </c>
      <c r="N37" s="564"/>
      <c r="O37" s="564"/>
    </row>
    <row r="38" spans="1:15" ht="14.25" thickBot="1">
      <c r="A38" s="577" t="s">
        <v>159</v>
      </c>
      <c r="B38" s="578">
        <v>0</v>
      </c>
      <c r="C38" s="578">
        <v>0</v>
      </c>
      <c r="D38" s="579">
        <f>SUM(B38:C38)</f>
        <v>0</v>
      </c>
      <c r="E38" s="577">
        <v>0</v>
      </c>
      <c r="F38" s="577">
        <v>0</v>
      </c>
      <c r="G38" s="577">
        <v>0</v>
      </c>
      <c r="H38" s="580">
        <v>0</v>
      </c>
      <c r="I38" s="577">
        <v>0</v>
      </c>
      <c r="J38" s="581">
        <f>SUM(E38:I38)</f>
        <v>0</v>
      </c>
      <c r="K38" s="582">
        <f t="shared" si="9"/>
        <v>0</v>
      </c>
      <c r="N38" s="564"/>
      <c r="O38" s="564"/>
    </row>
    <row r="39" spans="1:15" ht="14.25" thickTop="1">
      <c r="A39" s="583" t="s">
        <v>55</v>
      </c>
      <c r="B39" s="583">
        <f>SUM(B27:B38)</f>
        <v>30000</v>
      </c>
      <c r="C39" s="583">
        <f>SUM(C27:C38)</f>
        <v>315000</v>
      </c>
      <c r="D39" s="584">
        <f>SUM(B39:C39)</f>
        <v>345000</v>
      </c>
      <c r="E39" s="583">
        <f t="shared" ref="E39:I39" si="12">SUM(E27:E38)</f>
        <v>10000</v>
      </c>
      <c r="F39" s="583">
        <f t="shared" ref="F39" si="13">SUM(F27:F38)</f>
        <v>770000</v>
      </c>
      <c r="G39" s="583">
        <f t="shared" ref="G39" si="14">SUM(G27:G38)</f>
        <v>180000</v>
      </c>
      <c r="H39" s="583">
        <f t="shared" si="12"/>
        <v>0</v>
      </c>
      <c r="I39" s="583">
        <f t="shared" si="12"/>
        <v>0</v>
      </c>
      <c r="J39" s="562">
        <f>SUM(E39:I39)</f>
        <v>960000</v>
      </c>
      <c r="K39" s="585">
        <f>SUM(J39,D39)</f>
        <v>1305000</v>
      </c>
      <c r="N39" s="564"/>
      <c r="O39" s="564"/>
    </row>
    <row r="41" spans="1:15">
      <c r="B41" s="553"/>
      <c r="C41" s="553"/>
      <c r="D41" s="553"/>
      <c r="E41" s="553"/>
      <c r="F41" s="553"/>
      <c r="G41" s="553"/>
      <c r="H41" s="553"/>
      <c r="I41" s="553"/>
    </row>
    <row r="42" spans="1:15" s="555" customFormat="1" ht="13.5" customHeight="1">
      <c r="A42" s="648" t="s">
        <v>337</v>
      </c>
      <c r="B42" s="554"/>
      <c r="C42" s="650" t="s">
        <v>5</v>
      </c>
      <c r="D42" s="554" t="s">
        <v>371</v>
      </c>
      <c r="E42" s="554" t="s">
        <v>372</v>
      </c>
      <c r="F42" s="554" t="s">
        <v>391</v>
      </c>
      <c r="G42" s="554" t="s">
        <v>189</v>
      </c>
      <c r="H42" s="554" t="s">
        <v>189</v>
      </c>
      <c r="I42" s="554" t="s">
        <v>189</v>
      </c>
      <c r="J42" s="642" t="s">
        <v>6</v>
      </c>
      <c r="K42" s="644" t="s">
        <v>39</v>
      </c>
      <c r="N42" s="556"/>
      <c r="O42" s="557"/>
    </row>
    <row r="43" spans="1:15" s="555" customFormat="1" ht="26.25" customHeight="1" thickBot="1">
      <c r="A43" s="649"/>
      <c r="B43" s="289"/>
      <c r="C43" s="651"/>
      <c r="D43" s="289"/>
      <c r="E43" s="267" t="s">
        <v>373</v>
      </c>
      <c r="F43" s="267" t="s">
        <v>392</v>
      </c>
      <c r="G43" s="261" t="s">
        <v>370</v>
      </c>
      <c r="H43" s="263" t="s">
        <v>285</v>
      </c>
      <c r="I43" s="263" t="s">
        <v>286</v>
      </c>
      <c r="J43" s="643"/>
      <c r="K43" s="645"/>
      <c r="N43" s="558"/>
      <c r="O43" s="557"/>
    </row>
    <row r="44" spans="1:15" ht="15" thickTop="1" thickBot="1">
      <c r="A44" s="559" t="s">
        <v>41</v>
      </c>
      <c r="B44" s="559">
        <v>0</v>
      </c>
      <c r="C44" s="560">
        <f>SUM(A44:B44)</f>
        <v>0</v>
      </c>
      <c r="D44" s="559">
        <f>D59</f>
        <v>450000</v>
      </c>
      <c r="E44" s="559">
        <f>E59</f>
        <v>107000</v>
      </c>
      <c r="F44" s="559">
        <f>F59</f>
        <v>19000</v>
      </c>
      <c r="G44" s="559">
        <f>G59</f>
        <v>0</v>
      </c>
      <c r="H44" s="561">
        <f t="shared" ref="H44:I44" si="15">SUM(H47:H58)</f>
        <v>0</v>
      </c>
      <c r="I44" s="561">
        <f t="shared" si="15"/>
        <v>0</v>
      </c>
      <c r="J44" s="562">
        <f>SUM(D44:I44)</f>
        <v>576000</v>
      </c>
      <c r="K44" s="563">
        <f>SUM(J44,C44)</f>
        <v>576000</v>
      </c>
      <c r="N44" s="564"/>
      <c r="O44" s="564"/>
    </row>
    <row r="45" spans="1:15" s="555" customFormat="1" ht="14.25" thickTop="1">
      <c r="A45" s="565" t="s">
        <v>42</v>
      </c>
      <c r="B45" s="566" t="s">
        <v>44</v>
      </c>
      <c r="C45" s="567" t="s">
        <v>4</v>
      </c>
      <c r="D45" s="566" t="s">
        <v>43</v>
      </c>
      <c r="E45" s="566" t="s">
        <v>43</v>
      </c>
      <c r="F45" s="566" t="s">
        <v>43</v>
      </c>
      <c r="G45" s="566" t="s">
        <v>43</v>
      </c>
      <c r="H45" s="568" t="s">
        <v>43</v>
      </c>
      <c r="I45" s="568" t="s">
        <v>43</v>
      </c>
      <c r="J45" s="569" t="s">
        <v>4</v>
      </c>
      <c r="K45" s="570" t="s">
        <v>4</v>
      </c>
      <c r="N45" s="556"/>
      <c r="O45" s="556"/>
    </row>
    <row r="46" spans="1:15">
      <c r="A46" s="571"/>
      <c r="B46" s="572"/>
      <c r="C46" s="572"/>
      <c r="D46" s="572"/>
      <c r="E46" s="572"/>
      <c r="F46" s="572"/>
      <c r="G46" s="571"/>
      <c r="H46" s="571"/>
      <c r="I46" s="571"/>
      <c r="J46" s="571"/>
      <c r="K46" s="571"/>
      <c r="N46" s="564"/>
      <c r="O46" s="564"/>
    </row>
    <row r="47" spans="1:15">
      <c r="A47" s="533" t="s">
        <v>45</v>
      </c>
      <c r="B47" s="573">
        <v>0</v>
      </c>
      <c r="C47" s="574">
        <f t="shared" ref="C47:C59" si="16">SUM(A47:B47)</f>
        <v>0</v>
      </c>
      <c r="D47" s="573">
        <v>210000</v>
      </c>
      <c r="E47" s="573">
        <v>50000</v>
      </c>
      <c r="F47" s="573">
        <v>19000</v>
      </c>
      <c r="G47" s="533">
        <v>0</v>
      </c>
      <c r="H47" s="575">
        <v>0</v>
      </c>
      <c r="I47" s="533">
        <v>0</v>
      </c>
      <c r="J47" s="562">
        <f t="shared" ref="J47:J57" si="17">SUM(D47:I47)</f>
        <v>279000</v>
      </c>
      <c r="K47" s="576">
        <f t="shared" ref="K47:K59" si="18">SUM(J47,C47)</f>
        <v>279000</v>
      </c>
      <c r="N47" s="564"/>
      <c r="O47" s="564"/>
    </row>
    <row r="48" spans="1:15">
      <c r="A48" s="533" t="s">
        <v>46</v>
      </c>
      <c r="B48" s="573">
        <v>0</v>
      </c>
      <c r="C48" s="574">
        <f t="shared" si="16"/>
        <v>0</v>
      </c>
      <c r="D48" s="573">
        <v>50000</v>
      </c>
      <c r="E48" s="573">
        <v>50000</v>
      </c>
      <c r="F48" s="573">
        <v>0</v>
      </c>
      <c r="G48" s="533">
        <v>0</v>
      </c>
      <c r="H48" s="575">
        <v>0</v>
      </c>
      <c r="I48" s="533">
        <v>0</v>
      </c>
      <c r="J48" s="562">
        <f t="shared" si="17"/>
        <v>100000</v>
      </c>
      <c r="K48" s="576">
        <f t="shared" si="18"/>
        <v>100000</v>
      </c>
      <c r="N48" s="564"/>
      <c r="O48" s="564"/>
    </row>
    <row r="49" spans="1:17">
      <c r="A49" s="533" t="s">
        <v>47</v>
      </c>
      <c r="B49" s="573">
        <v>0</v>
      </c>
      <c r="C49" s="574">
        <f t="shared" si="16"/>
        <v>0</v>
      </c>
      <c r="D49" s="573">
        <v>0</v>
      </c>
      <c r="E49" s="573">
        <v>0</v>
      </c>
      <c r="F49" s="573">
        <v>0</v>
      </c>
      <c r="G49" s="533">
        <v>0</v>
      </c>
      <c r="H49" s="575">
        <v>0</v>
      </c>
      <c r="I49" s="533">
        <v>0</v>
      </c>
      <c r="J49" s="562">
        <f t="shared" si="17"/>
        <v>0</v>
      </c>
      <c r="K49" s="576">
        <f t="shared" si="18"/>
        <v>0</v>
      </c>
      <c r="N49" s="564"/>
      <c r="O49" s="564"/>
    </row>
    <row r="50" spans="1:17">
      <c r="A50" s="533" t="s">
        <v>48</v>
      </c>
      <c r="B50" s="573">
        <v>0</v>
      </c>
      <c r="C50" s="574">
        <f t="shared" si="16"/>
        <v>0</v>
      </c>
      <c r="D50" s="573">
        <v>13000</v>
      </c>
      <c r="E50" s="573">
        <v>0</v>
      </c>
      <c r="F50" s="573">
        <v>0</v>
      </c>
      <c r="G50" s="533">
        <v>0</v>
      </c>
      <c r="H50" s="575">
        <v>0</v>
      </c>
      <c r="I50" s="533">
        <v>0</v>
      </c>
      <c r="J50" s="562">
        <f t="shared" si="17"/>
        <v>13000</v>
      </c>
      <c r="K50" s="576">
        <f t="shared" si="18"/>
        <v>13000</v>
      </c>
      <c r="N50" s="564"/>
      <c r="O50" s="564"/>
    </row>
    <row r="51" spans="1:17">
      <c r="A51" s="533" t="s">
        <v>49</v>
      </c>
      <c r="B51" s="573">
        <v>0</v>
      </c>
      <c r="C51" s="574">
        <f t="shared" si="16"/>
        <v>0</v>
      </c>
      <c r="D51" s="573">
        <v>0</v>
      </c>
      <c r="E51" s="573">
        <v>0</v>
      </c>
      <c r="F51" s="573">
        <v>0</v>
      </c>
      <c r="G51" s="533">
        <v>0</v>
      </c>
      <c r="H51" s="575">
        <v>0</v>
      </c>
      <c r="I51" s="533">
        <v>0</v>
      </c>
      <c r="J51" s="562">
        <f t="shared" si="17"/>
        <v>0</v>
      </c>
      <c r="K51" s="576">
        <f t="shared" si="18"/>
        <v>0</v>
      </c>
      <c r="N51" s="564"/>
      <c r="O51" s="564"/>
    </row>
    <row r="52" spans="1:17">
      <c r="A52" s="533" t="s">
        <v>50</v>
      </c>
      <c r="B52" s="573">
        <v>0</v>
      </c>
      <c r="C52" s="574">
        <f t="shared" si="16"/>
        <v>0</v>
      </c>
      <c r="D52" s="573">
        <v>0</v>
      </c>
      <c r="E52" s="573">
        <v>0</v>
      </c>
      <c r="F52" s="573">
        <v>0</v>
      </c>
      <c r="G52" s="533">
        <v>0</v>
      </c>
      <c r="H52" s="575">
        <v>0</v>
      </c>
      <c r="I52" s="533">
        <v>0</v>
      </c>
      <c r="J52" s="562">
        <f t="shared" si="17"/>
        <v>0</v>
      </c>
      <c r="K52" s="576">
        <f t="shared" si="18"/>
        <v>0</v>
      </c>
      <c r="N52" s="564"/>
      <c r="O52" s="564"/>
    </row>
    <row r="53" spans="1:17">
      <c r="A53" s="533" t="s">
        <v>51</v>
      </c>
      <c r="B53" s="573">
        <v>0</v>
      </c>
      <c r="C53" s="574">
        <f t="shared" si="16"/>
        <v>0</v>
      </c>
      <c r="D53" s="573">
        <v>160000</v>
      </c>
      <c r="E53" s="573">
        <v>0</v>
      </c>
      <c r="F53" s="573">
        <v>0</v>
      </c>
      <c r="G53" s="533">
        <v>0</v>
      </c>
      <c r="H53" s="575">
        <v>0</v>
      </c>
      <c r="I53" s="533">
        <v>0</v>
      </c>
      <c r="J53" s="562">
        <f t="shared" si="17"/>
        <v>160000</v>
      </c>
      <c r="K53" s="576">
        <f t="shared" si="18"/>
        <v>160000</v>
      </c>
      <c r="N53" s="564"/>
      <c r="O53" s="564"/>
    </row>
    <row r="54" spans="1:17">
      <c r="A54" s="533" t="s">
        <v>167</v>
      </c>
      <c r="B54" s="573">
        <v>0</v>
      </c>
      <c r="C54" s="574">
        <f t="shared" si="16"/>
        <v>0</v>
      </c>
      <c r="D54" s="573">
        <v>0</v>
      </c>
      <c r="E54" s="573">
        <v>0</v>
      </c>
      <c r="F54" s="573">
        <v>0</v>
      </c>
      <c r="G54" s="533">
        <v>0</v>
      </c>
      <c r="H54" s="575">
        <v>0</v>
      </c>
      <c r="I54" s="533">
        <v>0</v>
      </c>
      <c r="J54" s="562">
        <f t="shared" si="17"/>
        <v>0</v>
      </c>
      <c r="K54" s="576">
        <f t="shared" si="18"/>
        <v>0</v>
      </c>
      <c r="N54" s="564"/>
      <c r="O54" s="564"/>
    </row>
    <row r="55" spans="1:17">
      <c r="A55" s="533" t="s">
        <v>52</v>
      </c>
      <c r="B55" s="573">
        <v>0</v>
      </c>
      <c r="C55" s="574">
        <f t="shared" si="16"/>
        <v>0</v>
      </c>
      <c r="D55" s="573">
        <v>0</v>
      </c>
      <c r="E55" s="573">
        <v>0</v>
      </c>
      <c r="F55" s="573">
        <v>0</v>
      </c>
      <c r="G55" s="533">
        <v>0</v>
      </c>
      <c r="H55" s="575">
        <v>0</v>
      </c>
      <c r="I55" s="533">
        <v>0</v>
      </c>
      <c r="J55" s="562">
        <f t="shared" si="17"/>
        <v>0</v>
      </c>
      <c r="K55" s="576">
        <f t="shared" si="18"/>
        <v>0</v>
      </c>
      <c r="N55" s="564"/>
      <c r="O55" s="564"/>
    </row>
    <row r="56" spans="1:17">
      <c r="A56" s="533" t="s">
        <v>54</v>
      </c>
      <c r="B56" s="573">
        <v>0</v>
      </c>
      <c r="C56" s="574">
        <f t="shared" si="16"/>
        <v>0</v>
      </c>
      <c r="D56" s="573">
        <v>0</v>
      </c>
      <c r="E56" s="573">
        <v>7000</v>
      </c>
      <c r="F56" s="573">
        <v>0</v>
      </c>
      <c r="G56" s="533">
        <v>0</v>
      </c>
      <c r="H56" s="575">
        <v>0</v>
      </c>
      <c r="I56" s="533">
        <v>0</v>
      </c>
      <c r="J56" s="562">
        <f t="shared" si="17"/>
        <v>7000</v>
      </c>
      <c r="K56" s="576">
        <f t="shared" si="18"/>
        <v>7000</v>
      </c>
      <c r="N56" s="564"/>
      <c r="O56" s="564"/>
    </row>
    <row r="57" spans="1:17">
      <c r="A57" s="533" t="s">
        <v>168</v>
      </c>
      <c r="B57" s="573">
        <v>0</v>
      </c>
      <c r="C57" s="574">
        <f t="shared" si="16"/>
        <v>0</v>
      </c>
      <c r="D57" s="573">
        <v>0</v>
      </c>
      <c r="E57" s="573">
        <v>0</v>
      </c>
      <c r="F57" s="573">
        <v>0</v>
      </c>
      <c r="G57" s="533">
        <v>0</v>
      </c>
      <c r="H57" s="575">
        <v>0</v>
      </c>
      <c r="I57" s="533">
        <v>0</v>
      </c>
      <c r="J57" s="562">
        <f t="shared" si="17"/>
        <v>0</v>
      </c>
      <c r="K57" s="576">
        <f t="shared" si="18"/>
        <v>0</v>
      </c>
      <c r="N57" s="564"/>
      <c r="O57" s="564"/>
    </row>
    <row r="58" spans="1:17" ht="14.25" thickBot="1">
      <c r="A58" s="577" t="s">
        <v>159</v>
      </c>
      <c r="B58" s="578">
        <v>0</v>
      </c>
      <c r="C58" s="579">
        <f t="shared" si="16"/>
        <v>0</v>
      </c>
      <c r="D58" s="578">
        <v>17000</v>
      </c>
      <c r="E58" s="578">
        <v>0</v>
      </c>
      <c r="F58" s="578">
        <v>0</v>
      </c>
      <c r="G58" s="577">
        <v>0</v>
      </c>
      <c r="H58" s="580">
        <v>0</v>
      </c>
      <c r="I58" s="577">
        <v>0</v>
      </c>
      <c r="J58" s="581">
        <f>SUM(D58:I58)</f>
        <v>17000</v>
      </c>
      <c r="K58" s="582">
        <f t="shared" si="18"/>
        <v>17000</v>
      </c>
      <c r="N58" s="564"/>
      <c r="O58" s="564"/>
    </row>
    <row r="59" spans="1:17" ht="14.25" thickTop="1">
      <c r="A59" s="583" t="s">
        <v>55</v>
      </c>
      <c r="B59" s="583">
        <f>SUM(B47:B58)</f>
        <v>0</v>
      </c>
      <c r="C59" s="584">
        <f t="shared" si="16"/>
        <v>0</v>
      </c>
      <c r="D59" s="583">
        <f t="shared" ref="D59:F59" si="19">SUM(D47:D58)</f>
        <v>450000</v>
      </c>
      <c r="E59" s="583">
        <f t="shared" si="19"/>
        <v>107000</v>
      </c>
      <c r="F59" s="583">
        <f t="shared" si="19"/>
        <v>19000</v>
      </c>
      <c r="G59" s="583">
        <f t="shared" ref="G59:I59" si="20">SUM(G47:G58)</f>
        <v>0</v>
      </c>
      <c r="H59" s="583">
        <f t="shared" si="20"/>
        <v>0</v>
      </c>
      <c r="I59" s="583">
        <f t="shared" si="20"/>
        <v>0</v>
      </c>
      <c r="J59" s="562">
        <f>SUM(D59:I59)</f>
        <v>576000</v>
      </c>
      <c r="K59" s="585">
        <f t="shared" si="18"/>
        <v>576000</v>
      </c>
      <c r="N59" s="564"/>
      <c r="O59" s="564"/>
    </row>
    <row r="61" spans="1:17">
      <c r="B61" s="553"/>
      <c r="C61" s="553"/>
      <c r="D61" s="553"/>
      <c r="E61" s="553"/>
      <c r="F61" s="553"/>
      <c r="G61" s="553"/>
      <c r="H61" s="553"/>
      <c r="I61" s="553"/>
      <c r="J61" s="553"/>
      <c r="K61" s="553"/>
      <c r="L61" s="553"/>
    </row>
    <row r="62" spans="1:17">
      <c r="O62" s="553"/>
      <c r="P62" s="553"/>
      <c r="Q62" s="553"/>
    </row>
    <row r="63" spans="1:17">
      <c r="A63" s="648" t="s">
        <v>355</v>
      </c>
      <c r="B63" s="554" t="s">
        <v>328</v>
      </c>
      <c r="C63" s="554" t="s">
        <v>313</v>
      </c>
      <c r="D63" s="554" t="s">
        <v>300</v>
      </c>
      <c r="E63" s="650" t="s">
        <v>5</v>
      </c>
      <c r="F63" s="554" t="s">
        <v>189</v>
      </c>
      <c r="G63" s="554" t="s">
        <v>189</v>
      </c>
      <c r="H63" s="642" t="s">
        <v>6</v>
      </c>
      <c r="I63" s="644" t="s">
        <v>39</v>
      </c>
      <c r="K63" s="648" t="s">
        <v>190</v>
      </c>
      <c r="L63" s="554" t="s">
        <v>193</v>
      </c>
      <c r="M63" s="554" t="s">
        <v>269</v>
      </c>
      <c r="N63" s="642" t="s">
        <v>5</v>
      </c>
      <c r="O63" s="554"/>
      <c r="P63" s="642" t="s">
        <v>6</v>
      </c>
      <c r="Q63" s="644" t="s">
        <v>39</v>
      </c>
    </row>
    <row r="64" spans="1:17" ht="21.75" thickBot="1">
      <c r="A64" s="649"/>
      <c r="B64" s="261" t="s">
        <v>360</v>
      </c>
      <c r="C64" s="261" t="s">
        <v>361</v>
      </c>
      <c r="D64" s="261" t="s">
        <v>362</v>
      </c>
      <c r="E64" s="651"/>
      <c r="F64" s="263" t="s">
        <v>285</v>
      </c>
      <c r="G64" s="263" t="s">
        <v>286</v>
      </c>
      <c r="H64" s="643"/>
      <c r="I64" s="645"/>
      <c r="K64" s="649"/>
      <c r="L64" s="264" t="s">
        <v>302</v>
      </c>
      <c r="M64" s="264" t="s">
        <v>289</v>
      </c>
      <c r="N64" s="643"/>
      <c r="O64" s="586"/>
      <c r="P64" s="643"/>
      <c r="Q64" s="645"/>
    </row>
    <row r="65" spans="1:17" ht="15" thickTop="1" thickBot="1">
      <c r="A65" s="559" t="s">
        <v>41</v>
      </c>
      <c r="B65" s="559">
        <f>B80</f>
        <v>49000</v>
      </c>
      <c r="C65" s="559">
        <v>0</v>
      </c>
      <c r="D65" s="559">
        <f>D80</f>
        <v>298000</v>
      </c>
      <c r="E65" s="560">
        <f>SUM(A65:D65)</f>
        <v>347000</v>
      </c>
      <c r="F65" s="561">
        <f t="shared" ref="F65:G65" si="21">SUM(F68:F79)</f>
        <v>0</v>
      </c>
      <c r="G65" s="561">
        <f t="shared" si="21"/>
        <v>0</v>
      </c>
      <c r="H65" s="562">
        <f>SUM(F65:G65)</f>
        <v>0</v>
      </c>
      <c r="I65" s="563">
        <f>SUM(H65,E65)</f>
        <v>347000</v>
      </c>
      <c r="K65" s="559" t="s">
        <v>41</v>
      </c>
      <c r="L65" s="602">
        <f>L80</f>
        <v>1150000</v>
      </c>
      <c r="M65" s="559">
        <v>0</v>
      </c>
      <c r="N65" s="604">
        <f>SUM(L65:M65)</f>
        <v>1150000</v>
      </c>
      <c r="O65" s="588"/>
      <c r="P65" s="587">
        <f>SUM(O65:O65)</f>
        <v>0</v>
      </c>
      <c r="Q65" s="608">
        <f>SUM(P65,N65)</f>
        <v>1150000</v>
      </c>
    </row>
    <row r="66" spans="1:17" ht="14.25" thickTop="1">
      <c r="A66" s="565" t="s">
        <v>42</v>
      </c>
      <c r="B66" s="566" t="s">
        <v>44</v>
      </c>
      <c r="C66" s="566" t="s">
        <v>44</v>
      </c>
      <c r="D66" s="566" t="s">
        <v>44</v>
      </c>
      <c r="E66" s="567" t="s">
        <v>4</v>
      </c>
      <c r="F66" s="568" t="s">
        <v>43</v>
      </c>
      <c r="G66" s="568" t="s">
        <v>43</v>
      </c>
      <c r="H66" s="569" t="s">
        <v>4</v>
      </c>
      <c r="I66" s="570" t="s">
        <v>4</v>
      </c>
      <c r="K66" s="565" t="s">
        <v>42</v>
      </c>
      <c r="L66" s="565" t="s">
        <v>44</v>
      </c>
      <c r="M66" s="565" t="s">
        <v>44</v>
      </c>
      <c r="N66" s="569" t="s">
        <v>4</v>
      </c>
      <c r="O66" s="566"/>
      <c r="P66" s="569" t="s">
        <v>4</v>
      </c>
      <c r="Q66" s="570" t="s">
        <v>4</v>
      </c>
    </row>
    <row r="67" spans="1:17">
      <c r="A67" s="571"/>
      <c r="B67" s="572"/>
      <c r="C67" s="572"/>
      <c r="D67" s="572"/>
      <c r="E67" s="572"/>
      <c r="F67" s="571"/>
      <c r="G67" s="571"/>
      <c r="H67" s="571"/>
      <c r="I67" s="571"/>
      <c r="K67" s="571"/>
      <c r="L67" s="571"/>
      <c r="M67" s="571"/>
      <c r="N67" s="571"/>
      <c r="O67" s="572"/>
      <c r="P67" s="571"/>
      <c r="Q67" s="571"/>
    </row>
    <row r="68" spans="1:17">
      <c r="A68" s="533" t="s">
        <v>45</v>
      </c>
      <c r="B68" s="573">
        <v>16000</v>
      </c>
      <c r="C68" s="573">
        <v>0</v>
      </c>
      <c r="D68" s="573">
        <v>60000</v>
      </c>
      <c r="E68" s="574">
        <f>SUM(B68:D68)</f>
        <v>76000</v>
      </c>
      <c r="F68" s="575">
        <v>0</v>
      </c>
      <c r="G68" s="533">
        <v>0</v>
      </c>
      <c r="H68" s="562">
        <f t="shared" ref="H68:H80" si="22">SUM(F68:G68)</f>
        <v>0</v>
      </c>
      <c r="I68" s="576">
        <f t="shared" ref="I68:I80" si="23">SUM(H68,E68)</f>
        <v>76000</v>
      </c>
      <c r="K68" s="533" t="s">
        <v>45</v>
      </c>
      <c r="L68" s="603">
        <v>400000</v>
      </c>
      <c r="M68" s="533">
        <v>0</v>
      </c>
      <c r="N68" s="605">
        <f>SUM(L68:M68)</f>
        <v>400000</v>
      </c>
      <c r="O68" s="573"/>
      <c r="P68" s="589">
        <f t="shared" ref="P68:P79" si="24">SUM(O68:O68)</f>
        <v>0</v>
      </c>
      <c r="Q68" s="609">
        <f t="shared" ref="Q68:Q80" si="25">SUM(P68,N68)</f>
        <v>400000</v>
      </c>
    </row>
    <row r="69" spans="1:17">
      <c r="A69" s="533" t="s">
        <v>46</v>
      </c>
      <c r="B69" s="573">
        <v>0</v>
      </c>
      <c r="C69" s="573">
        <v>0</v>
      </c>
      <c r="D69" s="573">
        <v>150000</v>
      </c>
      <c r="E69" s="574">
        <f t="shared" ref="E69:E78" si="26">SUM(B69:D69)</f>
        <v>150000</v>
      </c>
      <c r="F69" s="575">
        <v>0</v>
      </c>
      <c r="G69" s="533">
        <v>0</v>
      </c>
      <c r="H69" s="562">
        <f t="shared" si="22"/>
        <v>0</v>
      </c>
      <c r="I69" s="576">
        <f t="shared" si="23"/>
        <v>150000</v>
      </c>
      <c r="K69" s="533" t="s">
        <v>46</v>
      </c>
      <c r="L69" s="603">
        <v>450000</v>
      </c>
      <c r="M69" s="533">
        <v>0</v>
      </c>
      <c r="N69" s="605">
        <f t="shared" ref="N69:N79" si="27">SUM(L69:M69)</f>
        <v>450000</v>
      </c>
      <c r="O69" s="573"/>
      <c r="P69" s="589">
        <f t="shared" si="24"/>
        <v>0</v>
      </c>
      <c r="Q69" s="609">
        <f t="shared" si="25"/>
        <v>450000</v>
      </c>
    </row>
    <row r="70" spans="1:17">
      <c r="A70" s="533" t="s">
        <v>47</v>
      </c>
      <c r="B70" s="573">
        <v>0</v>
      </c>
      <c r="C70" s="573">
        <v>0</v>
      </c>
      <c r="D70" s="573">
        <v>0</v>
      </c>
      <c r="E70" s="574">
        <f t="shared" si="26"/>
        <v>0</v>
      </c>
      <c r="F70" s="575">
        <v>0</v>
      </c>
      <c r="G70" s="533">
        <v>0</v>
      </c>
      <c r="H70" s="562">
        <f t="shared" si="22"/>
        <v>0</v>
      </c>
      <c r="I70" s="576">
        <f t="shared" si="23"/>
        <v>0</v>
      </c>
      <c r="K70" s="533" t="s">
        <v>47</v>
      </c>
      <c r="L70" s="533">
        <v>0</v>
      </c>
      <c r="M70" s="533">
        <v>0</v>
      </c>
      <c r="N70" s="589">
        <f t="shared" si="27"/>
        <v>0</v>
      </c>
      <c r="O70" s="573"/>
      <c r="P70" s="589">
        <f t="shared" si="24"/>
        <v>0</v>
      </c>
      <c r="Q70" s="576">
        <f t="shared" si="25"/>
        <v>0</v>
      </c>
    </row>
    <row r="71" spans="1:17">
      <c r="A71" s="533" t="s">
        <v>48</v>
      </c>
      <c r="B71" s="573">
        <v>33000</v>
      </c>
      <c r="C71" s="573">
        <v>0</v>
      </c>
      <c r="D71" s="573">
        <v>88000</v>
      </c>
      <c r="E71" s="574">
        <f t="shared" si="26"/>
        <v>121000</v>
      </c>
      <c r="F71" s="575">
        <v>0</v>
      </c>
      <c r="G71" s="533">
        <v>0</v>
      </c>
      <c r="H71" s="562">
        <f t="shared" si="22"/>
        <v>0</v>
      </c>
      <c r="I71" s="576">
        <f t="shared" si="23"/>
        <v>121000</v>
      </c>
      <c r="K71" s="533" t="s">
        <v>48</v>
      </c>
      <c r="L71" s="603">
        <v>150000</v>
      </c>
      <c r="M71" s="533">
        <v>0</v>
      </c>
      <c r="N71" s="605">
        <f t="shared" si="27"/>
        <v>150000</v>
      </c>
      <c r="O71" s="573"/>
      <c r="P71" s="589">
        <f t="shared" si="24"/>
        <v>0</v>
      </c>
      <c r="Q71" s="609">
        <f t="shared" si="25"/>
        <v>150000</v>
      </c>
    </row>
    <row r="72" spans="1:17">
      <c r="A72" s="533" t="s">
        <v>49</v>
      </c>
      <c r="B72" s="573">
        <v>0</v>
      </c>
      <c r="C72" s="573">
        <v>0</v>
      </c>
      <c r="D72" s="573">
        <v>0</v>
      </c>
      <c r="E72" s="574">
        <f t="shared" si="26"/>
        <v>0</v>
      </c>
      <c r="F72" s="575">
        <v>0</v>
      </c>
      <c r="G72" s="533">
        <v>0</v>
      </c>
      <c r="H72" s="562">
        <f t="shared" si="22"/>
        <v>0</v>
      </c>
      <c r="I72" s="576">
        <f t="shared" si="23"/>
        <v>0</v>
      </c>
      <c r="K72" s="533" t="s">
        <v>49</v>
      </c>
      <c r="L72" s="533">
        <v>40000</v>
      </c>
      <c r="M72" s="533">
        <v>0</v>
      </c>
      <c r="N72" s="589">
        <f t="shared" si="27"/>
        <v>40000</v>
      </c>
      <c r="O72" s="573"/>
      <c r="P72" s="589">
        <f t="shared" si="24"/>
        <v>0</v>
      </c>
      <c r="Q72" s="576">
        <f t="shared" si="25"/>
        <v>40000</v>
      </c>
    </row>
    <row r="73" spans="1:17">
      <c r="A73" s="533" t="s">
        <v>50</v>
      </c>
      <c r="B73" s="573">
        <v>0</v>
      </c>
      <c r="C73" s="573">
        <v>0</v>
      </c>
      <c r="D73" s="573">
        <v>0</v>
      </c>
      <c r="E73" s="574">
        <f t="shared" si="26"/>
        <v>0</v>
      </c>
      <c r="F73" s="575">
        <v>0</v>
      </c>
      <c r="G73" s="533">
        <v>0</v>
      </c>
      <c r="H73" s="562">
        <f t="shared" si="22"/>
        <v>0</v>
      </c>
      <c r="I73" s="576">
        <f t="shared" si="23"/>
        <v>0</v>
      </c>
      <c r="K73" s="533" t="s">
        <v>50</v>
      </c>
      <c r="L73" s="533">
        <v>0</v>
      </c>
      <c r="M73" s="533">
        <v>0</v>
      </c>
      <c r="N73" s="589">
        <f t="shared" si="27"/>
        <v>0</v>
      </c>
      <c r="O73" s="573"/>
      <c r="P73" s="589">
        <f t="shared" si="24"/>
        <v>0</v>
      </c>
      <c r="Q73" s="576">
        <f t="shared" si="25"/>
        <v>0</v>
      </c>
    </row>
    <row r="74" spans="1:17">
      <c r="A74" s="533" t="s">
        <v>51</v>
      </c>
      <c r="B74" s="573">
        <v>0</v>
      </c>
      <c r="C74" s="573">
        <v>0</v>
      </c>
      <c r="D74" s="573">
        <v>0</v>
      </c>
      <c r="E74" s="574">
        <f t="shared" si="26"/>
        <v>0</v>
      </c>
      <c r="F74" s="575">
        <v>0</v>
      </c>
      <c r="G74" s="533">
        <v>0</v>
      </c>
      <c r="H74" s="562">
        <f t="shared" si="22"/>
        <v>0</v>
      </c>
      <c r="I74" s="576">
        <f t="shared" si="23"/>
        <v>0</v>
      </c>
      <c r="K74" s="533" t="s">
        <v>51</v>
      </c>
      <c r="L74" s="533">
        <v>0</v>
      </c>
      <c r="M74" s="533">
        <v>0</v>
      </c>
      <c r="N74" s="589">
        <f t="shared" si="27"/>
        <v>0</v>
      </c>
      <c r="O74" s="573"/>
      <c r="P74" s="589">
        <f t="shared" si="24"/>
        <v>0</v>
      </c>
      <c r="Q74" s="576">
        <f t="shared" si="25"/>
        <v>0</v>
      </c>
    </row>
    <row r="75" spans="1:17">
      <c r="A75" s="533" t="s">
        <v>167</v>
      </c>
      <c r="B75" s="573">
        <v>0</v>
      </c>
      <c r="C75" s="573">
        <v>0</v>
      </c>
      <c r="D75" s="573">
        <v>0</v>
      </c>
      <c r="E75" s="574">
        <f t="shared" si="26"/>
        <v>0</v>
      </c>
      <c r="F75" s="575">
        <v>0</v>
      </c>
      <c r="G75" s="533">
        <v>0</v>
      </c>
      <c r="H75" s="562">
        <f t="shared" si="22"/>
        <v>0</v>
      </c>
      <c r="I75" s="576">
        <f t="shared" si="23"/>
        <v>0</v>
      </c>
      <c r="K75" s="533" t="s">
        <v>167</v>
      </c>
      <c r="L75" s="533">
        <v>0</v>
      </c>
      <c r="M75" s="533">
        <v>0</v>
      </c>
      <c r="N75" s="589">
        <f t="shared" si="27"/>
        <v>0</v>
      </c>
      <c r="O75" s="573"/>
      <c r="P75" s="589">
        <f t="shared" si="24"/>
        <v>0</v>
      </c>
      <c r="Q75" s="576">
        <f t="shared" si="25"/>
        <v>0</v>
      </c>
    </row>
    <row r="76" spans="1:17">
      <c r="A76" s="533" t="s">
        <v>52</v>
      </c>
      <c r="B76" s="573">
        <v>0</v>
      </c>
      <c r="C76" s="573">
        <v>0</v>
      </c>
      <c r="D76" s="573">
        <v>0</v>
      </c>
      <c r="E76" s="574">
        <f t="shared" si="26"/>
        <v>0</v>
      </c>
      <c r="F76" s="575">
        <v>0</v>
      </c>
      <c r="G76" s="533">
        <v>0</v>
      </c>
      <c r="H76" s="562">
        <f t="shared" si="22"/>
        <v>0</v>
      </c>
      <c r="I76" s="576">
        <f t="shared" si="23"/>
        <v>0</v>
      </c>
      <c r="K76" s="533" t="s">
        <v>52</v>
      </c>
      <c r="L76" s="603">
        <v>100000</v>
      </c>
      <c r="M76" s="533">
        <v>0</v>
      </c>
      <c r="N76" s="605">
        <f t="shared" si="27"/>
        <v>100000</v>
      </c>
      <c r="O76" s="573"/>
      <c r="P76" s="589">
        <f t="shared" si="24"/>
        <v>0</v>
      </c>
      <c r="Q76" s="609">
        <f t="shared" si="25"/>
        <v>100000</v>
      </c>
    </row>
    <row r="77" spans="1:17">
      <c r="A77" s="533" t="s">
        <v>54</v>
      </c>
      <c r="B77" s="573">
        <v>0</v>
      </c>
      <c r="C77" s="573">
        <v>0</v>
      </c>
      <c r="D77" s="573">
        <v>0</v>
      </c>
      <c r="E77" s="574">
        <f t="shared" si="26"/>
        <v>0</v>
      </c>
      <c r="F77" s="575">
        <v>0</v>
      </c>
      <c r="G77" s="533">
        <v>0</v>
      </c>
      <c r="H77" s="562">
        <f t="shared" si="22"/>
        <v>0</v>
      </c>
      <c r="I77" s="576">
        <f t="shared" si="23"/>
        <v>0</v>
      </c>
      <c r="K77" s="533" t="s">
        <v>54</v>
      </c>
      <c r="L77" s="533">
        <v>10000</v>
      </c>
      <c r="M77" s="533">
        <v>0</v>
      </c>
      <c r="N77" s="589">
        <f t="shared" si="27"/>
        <v>10000</v>
      </c>
      <c r="O77" s="573"/>
      <c r="P77" s="589">
        <f t="shared" si="24"/>
        <v>0</v>
      </c>
      <c r="Q77" s="576">
        <f t="shared" si="25"/>
        <v>10000</v>
      </c>
    </row>
    <row r="78" spans="1:17">
      <c r="A78" s="533" t="s">
        <v>168</v>
      </c>
      <c r="B78" s="573">
        <v>0</v>
      </c>
      <c r="C78" s="573">
        <v>0</v>
      </c>
      <c r="D78" s="573">
        <v>0</v>
      </c>
      <c r="E78" s="574">
        <f t="shared" si="26"/>
        <v>0</v>
      </c>
      <c r="F78" s="575">
        <v>0</v>
      </c>
      <c r="G78" s="533">
        <v>0</v>
      </c>
      <c r="H78" s="562">
        <f t="shared" si="22"/>
        <v>0</v>
      </c>
      <c r="I78" s="576">
        <f t="shared" si="23"/>
        <v>0</v>
      </c>
      <c r="K78" s="533" t="s">
        <v>168</v>
      </c>
      <c r="L78" s="533">
        <v>0</v>
      </c>
      <c r="M78" s="533">
        <v>0</v>
      </c>
      <c r="N78" s="589">
        <f>SUM(L78:M78)</f>
        <v>0</v>
      </c>
      <c r="O78" s="573"/>
      <c r="P78" s="589">
        <f t="shared" si="24"/>
        <v>0</v>
      </c>
      <c r="Q78" s="576">
        <f t="shared" si="25"/>
        <v>0</v>
      </c>
    </row>
    <row r="79" spans="1:17" ht="14.25" thickBot="1">
      <c r="A79" s="577" t="s">
        <v>159</v>
      </c>
      <c r="B79" s="578">
        <v>0</v>
      </c>
      <c r="C79" s="578">
        <v>0</v>
      </c>
      <c r="D79" s="578">
        <v>0</v>
      </c>
      <c r="E79" s="579">
        <f>SUM(B79:D79)</f>
        <v>0</v>
      </c>
      <c r="F79" s="580">
        <v>0</v>
      </c>
      <c r="G79" s="577">
        <v>0</v>
      </c>
      <c r="H79" s="581">
        <f t="shared" si="22"/>
        <v>0</v>
      </c>
      <c r="I79" s="582">
        <f t="shared" si="23"/>
        <v>0</v>
      </c>
      <c r="K79" s="577" t="s">
        <v>159</v>
      </c>
      <c r="L79" s="577">
        <v>0</v>
      </c>
      <c r="M79" s="577">
        <v>0</v>
      </c>
      <c r="N79" s="581">
        <f t="shared" si="27"/>
        <v>0</v>
      </c>
      <c r="O79" s="578"/>
      <c r="P79" s="581">
        <f t="shared" si="24"/>
        <v>0</v>
      </c>
      <c r="Q79" s="582">
        <f t="shared" si="25"/>
        <v>0</v>
      </c>
    </row>
    <row r="80" spans="1:17" ht="14.25" thickTop="1">
      <c r="A80" s="583" t="s">
        <v>55</v>
      </c>
      <c r="B80" s="583">
        <f>SUM(B68:B79)</f>
        <v>49000</v>
      </c>
      <c r="C80" s="583">
        <f>SUM(C68:C79)</f>
        <v>0</v>
      </c>
      <c r="D80" s="583">
        <f t="shared" ref="D80" si="28">SUM(D68:D79)</f>
        <v>298000</v>
      </c>
      <c r="E80" s="584">
        <f>SUM(B80:D80)</f>
        <v>347000</v>
      </c>
      <c r="F80" s="583">
        <f t="shared" ref="F80:G80" si="29">SUM(F68:F79)</f>
        <v>0</v>
      </c>
      <c r="G80" s="583">
        <f t="shared" si="29"/>
        <v>0</v>
      </c>
      <c r="H80" s="562">
        <f t="shared" si="22"/>
        <v>0</v>
      </c>
      <c r="I80" s="585">
        <f t="shared" si="23"/>
        <v>347000</v>
      </c>
      <c r="K80" s="583" t="s">
        <v>55</v>
      </c>
      <c r="L80" s="606">
        <f>SUM(L68:L79)</f>
        <v>1150000</v>
      </c>
      <c r="M80" s="583">
        <f>SUM(M68:M79)</f>
        <v>0</v>
      </c>
      <c r="N80" s="607">
        <f>SUM(N68:N79)</f>
        <v>1150000</v>
      </c>
      <c r="O80" s="583"/>
      <c r="P80" s="562">
        <f>SUM(P68:P79)</f>
        <v>0</v>
      </c>
      <c r="Q80" s="610">
        <f t="shared" si="25"/>
        <v>1150000</v>
      </c>
    </row>
    <row r="84" spans="1:15">
      <c r="B84" s="291"/>
      <c r="C84" s="291"/>
      <c r="D84" s="291" t="s">
        <v>379</v>
      </c>
      <c r="E84" s="291"/>
      <c r="F84" s="291"/>
      <c r="G84" s="291" t="s">
        <v>340</v>
      </c>
      <c r="H84" s="291" t="s">
        <v>340</v>
      </c>
      <c r="I84" s="291" t="s">
        <v>340</v>
      </c>
      <c r="J84" s="291"/>
    </row>
    <row r="85" spans="1:15">
      <c r="A85" s="646" t="s">
        <v>103</v>
      </c>
      <c r="B85" s="554"/>
      <c r="C85" s="642" t="s">
        <v>5</v>
      </c>
      <c r="D85" s="554" t="s">
        <v>377</v>
      </c>
      <c r="E85" s="554" t="s">
        <v>316</v>
      </c>
      <c r="F85" s="554" t="s">
        <v>320</v>
      </c>
      <c r="G85" s="554" t="s">
        <v>189</v>
      </c>
      <c r="H85" s="554" t="s">
        <v>189</v>
      </c>
      <c r="I85" s="554" t="s">
        <v>189</v>
      </c>
      <c r="J85" s="642" t="s">
        <v>6</v>
      </c>
      <c r="K85" s="554" t="s">
        <v>339</v>
      </c>
      <c r="L85" s="554" t="s">
        <v>314</v>
      </c>
      <c r="M85" s="554" t="s">
        <v>315</v>
      </c>
      <c r="N85" s="642" t="s">
        <v>318</v>
      </c>
      <c r="O85" s="644" t="s">
        <v>39</v>
      </c>
    </row>
    <row r="86" spans="1:15" ht="24.75" thickBot="1">
      <c r="A86" s="647"/>
      <c r="B86" s="265"/>
      <c r="C86" s="643"/>
      <c r="D86" s="266" t="s">
        <v>378</v>
      </c>
      <c r="E86" s="261" t="s">
        <v>376</v>
      </c>
      <c r="F86" s="266" t="s">
        <v>374</v>
      </c>
      <c r="G86" s="267" t="s">
        <v>375</v>
      </c>
      <c r="H86" s="264" t="s">
        <v>285</v>
      </c>
      <c r="I86" s="264" t="s">
        <v>286</v>
      </c>
      <c r="J86" s="643"/>
      <c r="K86" s="261"/>
      <c r="L86" s="261"/>
      <c r="M86" s="262"/>
      <c r="N86" s="643"/>
      <c r="O86" s="645"/>
    </row>
    <row r="87" spans="1:15" ht="15" thickTop="1" thickBot="1">
      <c r="A87" s="559" t="s">
        <v>41</v>
      </c>
      <c r="B87" s="588"/>
      <c r="C87" s="587">
        <f>SUM(B87:B87)</f>
        <v>0</v>
      </c>
      <c r="D87" s="588">
        <f t="shared" ref="D87" si="30">SUM(D90:D101)</f>
        <v>450000</v>
      </c>
      <c r="E87" s="559">
        <f>E102</f>
        <v>240000</v>
      </c>
      <c r="F87" s="588">
        <f t="shared" ref="F87:G87" si="31">SUM(F90:F101)</f>
        <v>0</v>
      </c>
      <c r="G87" s="588">
        <f t="shared" si="31"/>
        <v>0</v>
      </c>
      <c r="H87" s="561">
        <f>SUM(H90:H101)</f>
        <v>0</v>
      </c>
      <c r="I87" s="561">
        <f>SUM(I90:I101)</f>
        <v>0</v>
      </c>
      <c r="J87" s="587">
        <f>SUM(J90:J101)</f>
        <v>690000</v>
      </c>
      <c r="K87" s="559">
        <v>0</v>
      </c>
      <c r="L87" s="559">
        <v>0</v>
      </c>
      <c r="M87" s="559">
        <v>0</v>
      </c>
      <c r="N87" s="587">
        <f>SUM(L87:M87)</f>
        <v>0</v>
      </c>
      <c r="O87" s="563">
        <f>SUM(N87,J87,C87)</f>
        <v>690000</v>
      </c>
    </row>
    <row r="88" spans="1:15" ht="14.25" thickTop="1">
      <c r="A88" s="565" t="s">
        <v>42</v>
      </c>
      <c r="B88" s="566"/>
      <c r="C88" s="569" t="s">
        <v>4</v>
      </c>
      <c r="D88" s="566" t="s">
        <v>43</v>
      </c>
      <c r="E88" s="566" t="s">
        <v>44</v>
      </c>
      <c r="F88" s="566" t="s">
        <v>43</v>
      </c>
      <c r="G88" s="566" t="s">
        <v>43</v>
      </c>
      <c r="H88" s="568" t="s">
        <v>43</v>
      </c>
      <c r="I88" s="568" t="s">
        <v>43</v>
      </c>
      <c r="J88" s="569" t="s">
        <v>4</v>
      </c>
      <c r="K88" s="566" t="s">
        <v>44</v>
      </c>
      <c r="L88" s="566" t="s">
        <v>43</v>
      </c>
      <c r="M88" s="566" t="s">
        <v>43</v>
      </c>
      <c r="N88" s="569" t="s">
        <v>4</v>
      </c>
      <c r="O88" s="570" t="s">
        <v>4</v>
      </c>
    </row>
    <row r="89" spans="1:15">
      <c r="A89" s="571"/>
      <c r="B89" s="572"/>
      <c r="C89" s="571"/>
      <c r="D89" s="572"/>
      <c r="E89" s="572"/>
      <c r="F89" s="572"/>
      <c r="G89" s="572"/>
      <c r="H89" s="571"/>
      <c r="I89" s="571"/>
      <c r="J89" s="571"/>
      <c r="K89" s="572"/>
      <c r="L89" s="571"/>
      <c r="M89" s="571"/>
      <c r="N89" s="571"/>
      <c r="O89" s="571"/>
    </row>
    <row r="90" spans="1:15">
      <c r="A90" s="533" t="s">
        <v>45</v>
      </c>
      <c r="B90" s="573"/>
      <c r="C90" s="589">
        <f t="shared" ref="C90:C102" si="32">SUM(B90:B90)</f>
        <v>0</v>
      </c>
      <c r="D90" s="573">
        <v>0</v>
      </c>
      <c r="E90" s="573">
        <v>115000</v>
      </c>
      <c r="F90" s="573">
        <v>0</v>
      </c>
      <c r="G90" s="573">
        <v>0</v>
      </c>
      <c r="H90" s="575">
        <v>0</v>
      </c>
      <c r="I90" s="533">
        <v>0</v>
      </c>
      <c r="J90" s="589">
        <f>SUM(D90:I90)</f>
        <v>115000</v>
      </c>
      <c r="K90" s="573">
        <v>0</v>
      </c>
      <c r="L90" s="573">
        <v>0</v>
      </c>
      <c r="M90" s="573">
        <v>0</v>
      </c>
      <c r="N90" s="589">
        <f t="shared" ref="N90:N101" si="33">SUM(K90:M90)</f>
        <v>0</v>
      </c>
      <c r="O90" s="576">
        <f t="shared" ref="O90:O101" si="34">SUM(N90,J90,C90)</f>
        <v>115000</v>
      </c>
    </row>
    <row r="91" spans="1:15">
      <c r="A91" s="533" t="s">
        <v>46</v>
      </c>
      <c r="B91" s="573"/>
      <c r="C91" s="589">
        <f t="shared" si="32"/>
        <v>0</v>
      </c>
      <c r="D91" s="573">
        <v>0</v>
      </c>
      <c r="E91" s="573">
        <v>125000</v>
      </c>
      <c r="F91" s="573">
        <v>0</v>
      </c>
      <c r="G91" s="573">
        <v>0</v>
      </c>
      <c r="H91" s="575">
        <v>0</v>
      </c>
      <c r="I91" s="533">
        <v>0</v>
      </c>
      <c r="J91" s="589">
        <f t="shared" ref="J91:J101" si="35">SUM(D91:I91)</f>
        <v>125000</v>
      </c>
      <c r="K91" s="573">
        <v>0</v>
      </c>
      <c r="L91" s="533">
        <v>0</v>
      </c>
      <c r="M91" s="533">
        <v>0</v>
      </c>
      <c r="N91" s="589">
        <f t="shared" si="33"/>
        <v>0</v>
      </c>
      <c r="O91" s="576">
        <f t="shared" si="34"/>
        <v>125000</v>
      </c>
    </row>
    <row r="92" spans="1:15">
      <c r="A92" s="533" t="s">
        <v>47</v>
      </c>
      <c r="B92" s="573"/>
      <c r="C92" s="589">
        <f t="shared" si="32"/>
        <v>0</v>
      </c>
      <c r="D92" s="573">
        <v>0</v>
      </c>
      <c r="E92" s="573">
        <v>0</v>
      </c>
      <c r="F92" s="573">
        <v>0</v>
      </c>
      <c r="G92" s="573">
        <v>0</v>
      </c>
      <c r="H92" s="575">
        <v>0</v>
      </c>
      <c r="I92" s="533">
        <v>0</v>
      </c>
      <c r="J92" s="589">
        <f t="shared" si="35"/>
        <v>0</v>
      </c>
      <c r="K92" s="573">
        <v>0</v>
      </c>
      <c r="L92" s="533">
        <v>0</v>
      </c>
      <c r="M92" s="533">
        <v>0</v>
      </c>
      <c r="N92" s="589">
        <f>SUM(K92:M92)</f>
        <v>0</v>
      </c>
      <c r="O92" s="576">
        <f t="shared" si="34"/>
        <v>0</v>
      </c>
    </row>
    <row r="93" spans="1:15">
      <c r="A93" s="533" t="s">
        <v>48</v>
      </c>
      <c r="B93" s="573"/>
      <c r="C93" s="589">
        <f t="shared" si="32"/>
        <v>0</v>
      </c>
      <c r="D93" s="573">
        <v>0</v>
      </c>
      <c r="E93" s="573">
        <v>0</v>
      </c>
      <c r="F93" s="573">
        <v>0</v>
      </c>
      <c r="G93" s="573">
        <v>0</v>
      </c>
      <c r="H93" s="575">
        <v>0</v>
      </c>
      <c r="I93" s="533">
        <v>0</v>
      </c>
      <c r="J93" s="589">
        <f t="shared" si="35"/>
        <v>0</v>
      </c>
      <c r="K93" s="573">
        <v>0</v>
      </c>
      <c r="L93" s="533">
        <v>0</v>
      </c>
      <c r="M93" s="533">
        <v>0</v>
      </c>
      <c r="N93" s="589">
        <f t="shared" si="33"/>
        <v>0</v>
      </c>
      <c r="O93" s="576">
        <f t="shared" si="34"/>
        <v>0</v>
      </c>
    </row>
    <row r="94" spans="1:15">
      <c r="A94" s="533" t="s">
        <v>49</v>
      </c>
      <c r="B94" s="573"/>
      <c r="C94" s="589">
        <f t="shared" si="32"/>
        <v>0</v>
      </c>
      <c r="D94" s="573">
        <v>450000</v>
      </c>
      <c r="E94" s="573">
        <v>0</v>
      </c>
      <c r="F94" s="573">
        <v>0</v>
      </c>
      <c r="G94" s="573">
        <v>0</v>
      </c>
      <c r="H94" s="575">
        <v>0</v>
      </c>
      <c r="I94" s="533">
        <v>0</v>
      </c>
      <c r="J94" s="589">
        <f t="shared" si="35"/>
        <v>450000</v>
      </c>
      <c r="K94" s="573">
        <v>0</v>
      </c>
      <c r="L94" s="533">
        <v>0</v>
      </c>
      <c r="M94" s="533">
        <v>0</v>
      </c>
      <c r="N94" s="589">
        <f t="shared" si="33"/>
        <v>0</v>
      </c>
      <c r="O94" s="576">
        <f t="shared" si="34"/>
        <v>450000</v>
      </c>
    </row>
    <row r="95" spans="1:15">
      <c r="A95" s="533" t="s">
        <v>50</v>
      </c>
      <c r="B95" s="573"/>
      <c r="C95" s="589">
        <f t="shared" si="32"/>
        <v>0</v>
      </c>
      <c r="D95" s="573">
        <v>0</v>
      </c>
      <c r="E95" s="573">
        <v>0</v>
      </c>
      <c r="F95" s="573">
        <v>0</v>
      </c>
      <c r="G95" s="573">
        <v>0</v>
      </c>
      <c r="H95" s="575">
        <v>0</v>
      </c>
      <c r="I95" s="533">
        <v>0</v>
      </c>
      <c r="J95" s="589">
        <f t="shared" si="35"/>
        <v>0</v>
      </c>
      <c r="K95" s="573">
        <v>0</v>
      </c>
      <c r="L95" s="533">
        <v>0</v>
      </c>
      <c r="M95" s="533">
        <v>0</v>
      </c>
      <c r="N95" s="589">
        <f t="shared" si="33"/>
        <v>0</v>
      </c>
      <c r="O95" s="576">
        <f t="shared" si="34"/>
        <v>0</v>
      </c>
    </row>
    <row r="96" spans="1:15">
      <c r="A96" s="533" t="s">
        <v>51</v>
      </c>
      <c r="B96" s="573"/>
      <c r="C96" s="589">
        <f t="shared" si="32"/>
        <v>0</v>
      </c>
      <c r="D96" s="573">
        <v>0</v>
      </c>
      <c r="E96" s="573">
        <v>0</v>
      </c>
      <c r="F96" s="573">
        <v>0</v>
      </c>
      <c r="G96" s="573">
        <v>0</v>
      </c>
      <c r="H96" s="575">
        <v>0</v>
      </c>
      <c r="I96" s="533">
        <v>0</v>
      </c>
      <c r="J96" s="589">
        <f t="shared" si="35"/>
        <v>0</v>
      </c>
      <c r="K96" s="573">
        <v>0</v>
      </c>
      <c r="L96" s="533">
        <v>0</v>
      </c>
      <c r="M96" s="533">
        <v>0</v>
      </c>
      <c r="N96" s="589">
        <f t="shared" si="33"/>
        <v>0</v>
      </c>
      <c r="O96" s="576">
        <f t="shared" si="34"/>
        <v>0</v>
      </c>
    </row>
    <row r="97" spans="1:15">
      <c r="A97" s="533" t="s">
        <v>167</v>
      </c>
      <c r="B97" s="573"/>
      <c r="C97" s="589">
        <f t="shared" si="32"/>
        <v>0</v>
      </c>
      <c r="D97" s="573">
        <v>0</v>
      </c>
      <c r="E97" s="573">
        <v>0</v>
      </c>
      <c r="F97" s="573">
        <v>0</v>
      </c>
      <c r="G97" s="573">
        <v>0</v>
      </c>
      <c r="H97" s="575">
        <v>0</v>
      </c>
      <c r="I97" s="533">
        <v>0</v>
      </c>
      <c r="J97" s="589">
        <f t="shared" si="35"/>
        <v>0</v>
      </c>
      <c r="K97" s="573">
        <v>0</v>
      </c>
      <c r="L97" s="533">
        <v>0</v>
      </c>
      <c r="M97" s="533">
        <v>0</v>
      </c>
      <c r="N97" s="589">
        <f t="shared" si="33"/>
        <v>0</v>
      </c>
      <c r="O97" s="576">
        <f t="shared" si="34"/>
        <v>0</v>
      </c>
    </row>
    <row r="98" spans="1:15">
      <c r="A98" s="533" t="s">
        <v>52</v>
      </c>
      <c r="B98" s="573"/>
      <c r="C98" s="589">
        <f t="shared" si="32"/>
        <v>0</v>
      </c>
      <c r="D98" s="573">
        <v>0</v>
      </c>
      <c r="E98" s="573">
        <v>0</v>
      </c>
      <c r="F98" s="573">
        <v>0</v>
      </c>
      <c r="G98" s="573">
        <v>0</v>
      </c>
      <c r="H98" s="575">
        <v>0</v>
      </c>
      <c r="I98" s="533">
        <v>0</v>
      </c>
      <c r="J98" s="589">
        <f t="shared" si="35"/>
        <v>0</v>
      </c>
      <c r="K98" s="573">
        <v>0</v>
      </c>
      <c r="L98" s="533">
        <v>0</v>
      </c>
      <c r="M98" s="533">
        <v>0</v>
      </c>
      <c r="N98" s="589">
        <f t="shared" si="33"/>
        <v>0</v>
      </c>
      <c r="O98" s="576">
        <f t="shared" si="34"/>
        <v>0</v>
      </c>
    </row>
    <row r="99" spans="1:15">
      <c r="A99" s="533" t="s">
        <v>54</v>
      </c>
      <c r="B99" s="573"/>
      <c r="C99" s="589">
        <f t="shared" si="32"/>
        <v>0</v>
      </c>
      <c r="D99" s="573">
        <v>0</v>
      </c>
      <c r="E99" s="573">
        <v>0</v>
      </c>
      <c r="F99" s="573">
        <v>0</v>
      </c>
      <c r="G99" s="573">
        <v>0</v>
      </c>
      <c r="H99" s="575">
        <v>0</v>
      </c>
      <c r="I99" s="533">
        <v>0</v>
      </c>
      <c r="J99" s="589">
        <f t="shared" si="35"/>
        <v>0</v>
      </c>
      <c r="K99" s="573">
        <v>0</v>
      </c>
      <c r="L99" s="533">
        <v>0</v>
      </c>
      <c r="M99" s="533">
        <v>0</v>
      </c>
      <c r="N99" s="589">
        <f t="shared" si="33"/>
        <v>0</v>
      </c>
      <c r="O99" s="576">
        <f t="shared" si="34"/>
        <v>0</v>
      </c>
    </row>
    <row r="100" spans="1:15">
      <c r="A100" s="533" t="s">
        <v>168</v>
      </c>
      <c r="B100" s="573"/>
      <c r="C100" s="589">
        <f t="shared" si="32"/>
        <v>0</v>
      </c>
      <c r="D100" s="573">
        <v>0</v>
      </c>
      <c r="E100" s="573">
        <v>0</v>
      </c>
      <c r="F100" s="573">
        <v>0</v>
      </c>
      <c r="G100" s="573">
        <v>0</v>
      </c>
      <c r="H100" s="575">
        <v>0</v>
      </c>
      <c r="I100" s="533">
        <v>0</v>
      </c>
      <c r="J100" s="589">
        <f t="shared" si="35"/>
        <v>0</v>
      </c>
      <c r="K100" s="573">
        <v>0</v>
      </c>
      <c r="L100" s="533">
        <v>0</v>
      </c>
      <c r="M100" s="533">
        <v>0</v>
      </c>
      <c r="N100" s="589">
        <f t="shared" si="33"/>
        <v>0</v>
      </c>
      <c r="O100" s="576">
        <f t="shared" si="34"/>
        <v>0</v>
      </c>
    </row>
    <row r="101" spans="1:15" ht="14.25" thickBot="1">
      <c r="A101" s="577" t="s">
        <v>159</v>
      </c>
      <c r="B101" s="578"/>
      <c r="C101" s="581">
        <f t="shared" si="32"/>
        <v>0</v>
      </c>
      <c r="D101" s="578">
        <v>0</v>
      </c>
      <c r="E101" s="578">
        <v>0</v>
      </c>
      <c r="F101" s="578">
        <v>0</v>
      </c>
      <c r="G101" s="578">
        <v>0</v>
      </c>
      <c r="H101" s="580">
        <v>0</v>
      </c>
      <c r="I101" s="577">
        <v>0</v>
      </c>
      <c r="J101" s="581">
        <f t="shared" si="35"/>
        <v>0</v>
      </c>
      <c r="K101" s="578">
        <v>0</v>
      </c>
      <c r="L101" s="577">
        <v>0</v>
      </c>
      <c r="M101" s="577">
        <v>0</v>
      </c>
      <c r="N101" s="581">
        <f t="shared" si="33"/>
        <v>0</v>
      </c>
      <c r="O101" s="582">
        <f t="shared" si="34"/>
        <v>0</v>
      </c>
    </row>
    <row r="102" spans="1:15" ht="14.25" thickTop="1">
      <c r="A102" s="583" t="s">
        <v>55</v>
      </c>
      <c r="B102" s="583"/>
      <c r="C102" s="562">
        <f t="shared" si="32"/>
        <v>0</v>
      </c>
      <c r="D102" s="583">
        <f>SUM(D90:D101)</f>
        <v>450000</v>
      </c>
      <c r="E102" s="583">
        <f>SUM(E90:E101)</f>
        <v>240000</v>
      </c>
      <c r="F102" s="583">
        <f t="shared" ref="F102:I102" si="36">SUM(F90:F101)</f>
        <v>0</v>
      </c>
      <c r="G102" s="583">
        <f t="shared" si="36"/>
        <v>0</v>
      </c>
      <c r="H102" s="583">
        <f t="shared" si="36"/>
        <v>0</v>
      </c>
      <c r="I102" s="583">
        <f t="shared" si="36"/>
        <v>0</v>
      </c>
      <c r="J102" s="562">
        <f>SUM(D102:I102)</f>
        <v>690000</v>
      </c>
      <c r="K102" s="583">
        <f>SUM(K90:K101)</f>
        <v>0</v>
      </c>
      <c r="L102" s="583">
        <f t="shared" ref="L102:M102" si="37">SUM(L90:L101)</f>
        <v>0</v>
      </c>
      <c r="M102" s="583">
        <f t="shared" si="37"/>
        <v>0</v>
      </c>
      <c r="N102" s="562">
        <f t="shared" ref="N102" si="38">SUM(L102:M102)</f>
        <v>0</v>
      </c>
      <c r="O102" s="585">
        <f>SUM(O90:O101,RQ5784)</f>
        <v>690000</v>
      </c>
    </row>
  </sheetData>
  <mergeCells count="25">
    <mergeCell ref="A2:A3"/>
    <mergeCell ref="D2:D3"/>
    <mergeCell ref="H2:H3"/>
    <mergeCell ref="I2:I3"/>
    <mergeCell ref="A22:A23"/>
    <mergeCell ref="D22:D23"/>
    <mergeCell ref="K22:K23"/>
    <mergeCell ref="A42:A43"/>
    <mergeCell ref="C42:C43"/>
    <mergeCell ref="O85:O86"/>
    <mergeCell ref="N63:N64"/>
    <mergeCell ref="N85:N86"/>
    <mergeCell ref="K63:K64"/>
    <mergeCell ref="A63:A64"/>
    <mergeCell ref="E63:E64"/>
    <mergeCell ref="H63:H64"/>
    <mergeCell ref="I63:I64"/>
    <mergeCell ref="J42:J43"/>
    <mergeCell ref="K42:K43"/>
    <mergeCell ref="J22:J23"/>
    <mergeCell ref="P63:P64"/>
    <mergeCell ref="Q63:Q64"/>
    <mergeCell ref="A85:A86"/>
    <mergeCell ref="C85:C86"/>
    <mergeCell ref="J85:J86"/>
  </mergeCells>
  <phoneticPr fontId="2"/>
  <pageMargins left="0.47244094488188981" right="0.43307086614173229" top="0.47244094488188981" bottom="0.39370078740157483" header="0.51181102362204722" footer="0.51181102362204722"/>
  <pageSetup paperSize="8" scale="34"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O176"/>
  <sheetViews>
    <sheetView topLeftCell="A19" zoomScaleNormal="100" workbookViewId="0">
      <selection activeCell="AB34" sqref="AB34:AD34"/>
    </sheetView>
  </sheetViews>
  <sheetFormatPr defaultColWidth="2.5" defaultRowHeight="16.5" customHeight="1"/>
  <cols>
    <col min="1" max="1" width="2.5" style="6" customWidth="1"/>
    <col min="2" max="6" width="1.875" style="6" customWidth="1"/>
    <col min="7" max="11" width="1.875" style="2" customWidth="1"/>
    <col min="12" max="15" width="2.125" style="2" customWidth="1"/>
    <col min="16" max="18" width="3.125" style="2" customWidth="1"/>
    <col min="19" max="48" width="2.5" style="2" customWidth="1"/>
    <col min="49" max="49" width="13.125" style="2" customWidth="1"/>
    <col min="50" max="51" width="2.5" style="2"/>
    <col min="52" max="63" width="2.5" style="2" customWidth="1"/>
    <col min="64" max="66" width="3.5" style="2" customWidth="1"/>
    <col min="67" max="67" width="8.5" style="2" bestFit="1" customWidth="1"/>
    <col min="68" max="16384" width="2.5" style="2"/>
  </cols>
  <sheetData>
    <row r="1" spans="1:48" s="1" customFormat="1" ht="12.75" customHeight="1">
      <c r="A1" s="18" t="s">
        <v>138</v>
      </c>
      <c r="B1" s="309"/>
      <c r="C1" s="309"/>
      <c r="D1" s="309"/>
      <c r="E1" s="309"/>
      <c r="F1" s="309"/>
      <c r="G1" s="309"/>
      <c r="H1" s="309"/>
      <c r="I1" s="309"/>
      <c r="J1" s="309"/>
      <c r="K1" s="309"/>
      <c r="L1" s="309"/>
      <c r="M1" s="309"/>
      <c r="N1" s="309"/>
      <c r="AV1" s="27" t="s">
        <v>192</v>
      </c>
    </row>
    <row r="2" spans="1:48" ht="12" customHeight="1">
      <c r="A2" s="66" t="s">
        <v>86</v>
      </c>
      <c r="B2" s="76"/>
      <c r="C2" s="76"/>
      <c r="D2" s="76"/>
      <c r="E2" s="76"/>
      <c r="F2" s="76"/>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row>
    <row r="3" spans="1:48" ht="12" customHeight="1">
      <c r="B3" s="67"/>
      <c r="C3" s="67"/>
      <c r="D3" s="67"/>
      <c r="E3" s="67"/>
      <c r="F3" s="67"/>
      <c r="G3" s="67"/>
      <c r="H3" s="67"/>
      <c r="I3" s="67"/>
      <c r="J3" s="67"/>
      <c r="K3" s="67"/>
      <c r="L3" s="67"/>
      <c r="M3" s="68"/>
      <c r="N3" s="68"/>
      <c r="O3" s="68"/>
      <c r="P3" s="68"/>
      <c r="Q3" s="68"/>
      <c r="R3" s="68"/>
      <c r="S3" s="68"/>
      <c r="T3" s="68"/>
      <c r="U3" s="68"/>
      <c r="V3" s="3"/>
      <c r="W3" s="3"/>
      <c r="X3" s="3"/>
      <c r="Y3" s="3"/>
      <c r="Z3" s="3"/>
      <c r="AA3" s="3"/>
      <c r="AB3" s="3"/>
      <c r="AC3" s="3"/>
      <c r="AD3" s="3"/>
      <c r="AE3" s="3"/>
      <c r="AF3" s="3"/>
      <c r="AG3" s="51"/>
      <c r="AH3" s="67"/>
      <c r="AI3" s="67"/>
      <c r="AJ3" s="67"/>
      <c r="AK3" s="67"/>
      <c r="AL3" s="67"/>
      <c r="AM3" s="67"/>
      <c r="AU3" s="117"/>
      <c r="AV3" s="51" t="s">
        <v>241</v>
      </c>
    </row>
    <row r="4" spans="1:48" ht="12" customHeight="1">
      <c r="A4" s="2" t="s">
        <v>99</v>
      </c>
      <c r="B4" s="4"/>
      <c r="C4" s="4"/>
      <c r="D4" s="4"/>
      <c r="E4" s="4"/>
      <c r="F4" s="4"/>
      <c r="G4" s="4"/>
      <c r="H4" s="4"/>
      <c r="I4" s="4"/>
      <c r="J4" s="4"/>
      <c r="K4" s="4"/>
      <c r="L4" s="4"/>
      <c r="M4" s="4"/>
      <c r="N4" s="4"/>
      <c r="O4" s="4"/>
      <c r="P4" s="4"/>
      <c r="Q4" s="4"/>
      <c r="R4" s="4"/>
      <c r="S4" s="4"/>
      <c r="T4" s="4"/>
      <c r="U4" s="4"/>
      <c r="V4" s="5"/>
      <c r="W4" s="1"/>
      <c r="X4" s="5"/>
      <c r="Y4" s="1"/>
      <c r="Z4" s="5"/>
      <c r="AA4" s="1"/>
      <c r="AB4" s="4"/>
      <c r="AE4" s="1"/>
      <c r="AF4" s="1"/>
      <c r="AG4" s="1"/>
      <c r="AH4" s="1"/>
      <c r="AI4" s="910" t="s">
        <v>162</v>
      </c>
      <c r="AJ4" s="911"/>
      <c r="AK4" s="911"/>
      <c r="AL4" s="911"/>
      <c r="AM4" s="912"/>
      <c r="AN4" s="843"/>
      <c r="AO4" s="843"/>
      <c r="AP4" s="843"/>
      <c r="AQ4" s="843"/>
      <c r="AR4" s="843"/>
      <c r="AS4" s="843"/>
      <c r="AT4" s="843"/>
      <c r="AU4" s="843"/>
      <c r="AV4" s="843"/>
    </row>
    <row r="5" spans="1:48" s="3" customFormat="1" ht="12" customHeight="1">
      <c r="A5" s="3" t="s">
        <v>96</v>
      </c>
      <c r="B5" s="2"/>
      <c r="C5" s="2"/>
      <c r="D5" s="2"/>
      <c r="E5" s="2"/>
      <c r="F5" s="2"/>
      <c r="G5" s="2"/>
      <c r="H5" s="2"/>
      <c r="I5" s="2"/>
      <c r="J5" s="2"/>
      <c r="K5" s="2"/>
      <c r="L5" s="2"/>
      <c r="M5" s="2"/>
      <c r="N5" s="2"/>
      <c r="O5" s="2"/>
      <c r="P5" s="2"/>
      <c r="Q5" s="2"/>
      <c r="R5" s="2"/>
      <c r="S5" s="2"/>
      <c r="T5" s="2"/>
      <c r="U5" s="2"/>
      <c r="V5" s="2"/>
      <c r="W5" s="2"/>
      <c r="X5" s="2"/>
      <c r="Y5" s="2"/>
      <c r="Z5" s="2"/>
      <c r="AA5" s="2"/>
      <c r="AB5" s="2"/>
      <c r="AE5" s="1"/>
      <c r="AF5" s="1"/>
      <c r="AG5" s="1"/>
      <c r="AH5" s="1"/>
      <c r="AI5" s="910" t="s">
        <v>163</v>
      </c>
      <c r="AJ5" s="911"/>
      <c r="AK5" s="911"/>
      <c r="AL5" s="911"/>
      <c r="AM5" s="912"/>
      <c r="AN5" s="844" t="s">
        <v>288</v>
      </c>
      <c r="AO5" s="844"/>
      <c r="AP5" s="844"/>
      <c r="AQ5" s="844"/>
      <c r="AR5" s="844"/>
      <c r="AS5" s="844"/>
      <c r="AT5" s="844"/>
      <c r="AU5" s="844"/>
      <c r="AV5" s="844"/>
    </row>
    <row r="6" spans="1:48" s="3" customFormat="1" ht="12" customHeight="1">
      <c r="A6" s="8"/>
      <c r="B6" s="9"/>
      <c r="C6" s="9"/>
      <c r="D6" s="9"/>
      <c r="E6" s="9"/>
      <c r="F6" s="9"/>
      <c r="G6" s="9"/>
      <c r="H6" s="9"/>
      <c r="I6" s="9"/>
      <c r="J6" s="9"/>
      <c r="K6" s="9"/>
      <c r="L6" s="9"/>
      <c r="M6" s="9"/>
      <c r="N6" s="9"/>
      <c r="O6" s="7"/>
      <c r="Q6" s="9"/>
      <c r="R6" s="9"/>
      <c r="S6" s="9"/>
      <c r="T6" s="9"/>
      <c r="U6" s="10"/>
      <c r="AG6" s="12"/>
      <c r="AH6" s="9"/>
      <c r="AI6" s="9"/>
      <c r="AJ6" s="10"/>
      <c r="AK6" s="10"/>
      <c r="AL6" s="11"/>
      <c r="AM6" s="10"/>
      <c r="AV6" s="12" t="s">
        <v>176</v>
      </c>
    </row>
    <row r="7" spans="1:48" s="3" customFormat="1" ht="12" customHeight="1">
      <c r="A7" s="838" t="s">
        <v>170</v>
      </c>
      <c r="B7" s="845" t="s">
        <v>177</v>
      </c>
      <c r="C7" s="846"/>
      <c r="D7" s="846"/>
      <c r="E7" s="846"/>
      <c r="F7" s="847"/>
      <c r="G7" s="782" t="s">
        <v>178</v>
      </c>
      <c r="H7" s="783"/>
      <c r="I7" s="783"/>
      <c r="J7" s="783"/>
      <c r="K7" s="783"/>
      <c r="L7" s="783"/>
      <c r="M7" s="783"/>
      <c r="N7" s="783"/>
      <c r="O7" s="784"/>
      <c r="P7" s="845" t="s">
        <v>173</v>
      </c>
      <c r="Q7" s="846"/>
      <c r="R7" s="847"/>
      <c r="S7" s="828" t="s">
        <v>183</v>
      </c>
      <c r="T7" s="828"/>
      <c r="U7" s="828"/>
      <c r="V7" s="828"/>
      <c r="W7" s="828"/>
      <c r="X7" s="828"/>
      <c r="Y7" s="828"/>
      <c r="Z7" s="828"/>
      <c r="AA7" s="828"/>
      <c r="AB7" s="828"/>
      <c r="AC7" s="828"/>
      <c r="AD7" s="828"/>
      <c r="AE7" s="828"/>
      <c r="AF7" s="828"/>
      <c r="AG7" s="828"/>
      <c r="AH7" s="815" t="s">
        <v>184</v>
      </c>
      <c r="AI7" s="816"/>
      <c r="AJ7" s="816"/>
      <c r="AK7" s="816"/>
      <c r="AL7" s="816"/>
      <c r="AM7" s="816"/>
      <c r="AN7" s="816"/>
      <c r="AO7" s="816"/>
      <c r="AP7" s="816"/>
      <c r="AQ7" s="816"/>
      <c r="AR7" s="816"/>
      <c r="AS7" s="817"/>
      <c r="AT7" s="824" t="s">
        <v>164</v>
      </c>
      <c r="AU7" s="824"/>
      <c r="AV7" s="824"/>
    </row>
    <row r="8" spans="1:48" s="3" customFormat="1" ht="12" customHeight="1">
      <c r="A8" s="838"/>
      <c r="B8" s="848"/>
      <c r="C8" s="849"/>
      <c r="D8" s="849"/>
      <c r="E8" s="849"/>
      <c r="F8" s="850"/>
      <c r="G8" s="848" t="s">
        <v>179</v>
      </c>
      <c r="H8" s="849"/>
      <c r="I8" s="849"/>
      <c r="J8" s="849"/>
      <c r="K8" s="850"/>
      <c r="L8" s="848" t="s">
        <v>180</v>
      </c>
      <c r="M8" s="849"/>
      <c r="N8" s="849"/>
      <c r="O8" s="850"/>
      <c r="P8" s="848"/>
      <c r="Q8" s="849"/>
      <c r="R8" s="850"/>
      <c r="S8" s="821" t="s">
        <v>129</v>
      </c>
      <c r="T8" s="822"/>
      <c r="U8" s="823"/>
      <c r="V8" s="821" t="s">
        <v>131</v>
      </c>
      <c r="W8" s="822"/>
      <c r="X8" s="823"/>
      <c r="Y8" s="821" t="s">
        <v>132</v>
      </c>
      <c r="Z8" s="822"/>
      <c r="AA8" s="823"/>
      <c r="AB8" s="794" t="s">
        <v>165</v>
      </c>
      <c r="AC8" s="795"/>
      <c r="AD8" s="796"/>
      <c r="AE8" s="794" t="s">
        <v>166</v>
      </c>
      <c r="AF8" s="795"/>
      <c r="AG8" s="796"/>
      <c r="AH8" s="821" t="s">
        <v>174</v>
      </c>
      <c r="AI8" s="822"/>
      <c r="AJ8" s="823"/>
      <c r="AK8" s="821" t="s">
        <v>181</v>
      </c>
      <c r="AL8" s="822"/>
      <c r="AM8" s="823"/>
      <c r="AN8" s="794" t="s">
        <v>165</v>
      </c>
      <c r="AO8" s="795"/>
      <c r="AP8" s="796"/>
      <c r="AQ8" s="794" t="s">
        <v>166</v>
      </c>
      <c r="AR8" s="795"/>
      <c r="AS8" s="796"/>
      <c r="AT8" s="824"/>
      <c r="AU8" s="824"/>
      <c r="AV8" s="824"/>
    </row>
    <row r="9" spans="1:48" s="3" customFormat="1" ht="12" customHeight="1">
      <c r="A9" s="838"/>
      <c r="B9" s="848"/>
      <c r="C9" s="849"/>
      <c r="D9" s="849"/>
      <c r="E9" s="849"/>
      <c r="F9" s="850"/>
      <c r="G9" s="848"/>
      <c r="H9" s="849"/>
      <c r="I9" s="849"/>
      <c r="J9" s="849"/>
      <c r="K9" s="850"/>
      <c r="L9" s="848"/>
      <c r="M9" s="849"/>
      <c r="N9" s="849"/>
      <c r="O9" s="850"/>
      <c r="P9" s="848"/>
      <c r="Q9" s="849"/>
      <c r="R9" s="850"/>
      <c r="S9" s="953" t="str">
        <f>'E(2)-1'!Q9</f>
        <v>青少年育成事業</v>
      </c>
      <c r="T9" s="954"/>
      <c r="U9" s="955"/>
      <c r="V9" s="953" t="str">
        <f>'E(2)-1'!T9</f>
        <v>まちづくり事業</v>
      </c>
      <c r="W9" s="954"/>
      <c r="X9" s="955"/>
      <c r="Y9" s="953" t="str">
        <f>'E(2)-1'!W9</f>
        <v>環境事業</v>
      </c>
      <c r="Z9" s="954"/>
      <c r="AA9" s="955"/>
      <c r="AB9" s="797"/>
      <c r="AC9" s="798"/>
      <c r="AD9" s="799"/>
      <c r="AE9" s="797"/>
      <c r="AF9" s="798"/>
      <c r="AG9" s="799"/>
      <c r="AH9" s="818" t="str">
        <f>'E(2)-1'!AF9</f>
        <v>その他の
関連事業</v>
      </c>
      <c r="AI9" s="819"/>
      <c r="AJ9" s="820"/>
      <c r="AK9" s="69"/>
      <c r="AL9" s="70"/>
      <c r="AM9" s="71"/>
      <c r="AN9" s="797"/>
      <c r="AO9" s="798"/>
      <c r="AP9" s="799"/>
      <c r="AQ9" s="797"/>
      <c r="AR9" s="798"/>
      <c r="AS9" s="799"/>
      <c r="AT9" s="824"/>
      <c r="AU9" s="824"/>
      <c r="AV9" s="824"/>
    </row>
    <row r="10" spans="1:48" s="3" customFormat="1" ht="12" customHeight="1">
      <c r="A10" s="838"/>
      <c r="B10" s="848"/>
      <c r="C10" s="849"/>
      <c r="D10" s="849"/>
      <c r="E10" s="849"/>
      <c r="F10" s="850"/>
      <c r="G10" s="848"/>
      <c r="H10" s="849"/>
      <c r="I10" s="849"/>
      <c r="J10" s="849"/>
      <c r="K10" s="850"/>
      <c r="L10" s="848"/>
      <c r="M10" s="849"/>
      <c r="N10" s="849"/>
      <c r="O10" s="850"/>
      <c r="P10" s="848"/>
      <c r="Q10" s="849"/>
      <c r="R10" s="850"/>
      <c r="S10" s="956"/>
      <c r="T10" s="957"/>
      <c r="U10" s="958"/>
      <c r="V10" s="956"/>
      <c r="W10" s="957"/>
      <c r="X10" s="958"/>
      <c r="Y10" s="956"/>
      <c r="Z10" s="957"/>
      <c r="AA10" s="958"/>
      <c r="AB10" s="797"/>
      <c r="AC10" s="798"/>
      <c r="AD10" s="799"/>
      <c r="AE10" s="797"/>
      <c r="AF10" s="798"/>
      <c r="AG10" s="799"/>
      <c r="AH10" s="797"/>
      <c r="AI10" s="798"/>
      <c r="AJ10" s="799"/>
      <c r="AK10" s="44"/>
      <c r="AL10" s="45"/>
      <c r="AM10" s="46"/>
      <c r="AN10" s="797"/>
      <c r="AO10" s="798"/>
      <c r="AP10" s="799"/>
      <c r="AQ10" s="797"/>
      <c r="AR10" s="798"/>
      <c r="AS10" s="799"/>
      <c r="AT10" s="824"/>
      <c r="AU10" s="824"/>
      <c r="AV10" s="824"/>
    </row>
    <row r="11" spans="1:48" s="3" customFormat="1" ht="12" customHeight="1">
      <c r="A11" s="838"/>
      <c r="B11" s="848"/>
      <c r="C11" s="849"/>
      <c r="D11" s="849"/>
      <c r="E11" s="849"/>
      <c r="F11" s="850"/>
      <c r="G11" s="848"/>
      <c r="H11" s="849"/>
      <c r="I11" s="849"/>
      <c r="J11" s="849"/>
      <c r="K11" s="850"/>
      <c r="L11" s="848"/>
      <c r="M11" s="849"/>
      <c r="N11" s="849"/>
      <c r="O11" s="850"/>
      <c r="P11" s="848"/>
      <c r="Q11" s="849"/>
      <c r="R11" s="850"/>
      <c r="S11" s="956"/>
      <c r="T11" s="957"/>
      <c r="U11" s="958"/>
      <c r="V11" s="956"/>
      <c r="W11" s="957"/>
      <c r="X11" s="958"/>
      <c r="Y11" s="956"/>
      <c r="Z11" s="957"/>
      <c r="AA11" s="958"/>
      <c r="AB11" s="797"/>
      <c r="AC11" s="798"/>
      <c r="AD11" s="799"/>
      <c r="AE11" s="797"/>
      <c r="AF11" s="798"/>
      <c r="AG11" s="799"/>
      <c r="AH11" s="797"/>
      <c r="AI11" s="798"/>
      <c r="AJ11" s="799"/>
      <c r="AK11" s="44"/>
      <c r="AL11" s="45"/>
      <c r="AM11" s="46"/>
      <c r="AN11" s="797"/>
      <c r="AO11" s="798"/>
      <c r="AP11" s="799"/>
      <c r="AQ11" s="797"/>
      <c r="AR11" s="798"/>
      <c r="AS11" s="799"/>
      <c r="AT11" s="824"/>
      <c r="AU11" s="824"/>
      <c r="AV11" s="824"/>
    </row>
    <row r="12" spans="1:48" s="3" customFormat="1" ht="12" customHeight="1">
      <c r="A12" s="838"/>
      <c r="B12" s="848"/>
      <c r="C12" s="849"/>
      <c r="D12" s="849"/>
      <c r="E12" s="849"/>
      <c r="F12" s="850"/>
      <c r="G12" s="848"/>
      <c r="H12" s="849"/>
      <c r="I12" s="849"/>
      <c r="J12" s="849"/>
      <c r="K12" s="850"/>
      <c r="L12" s="848"/>
      <c r="M12" s="849"/>
      <c r="N12" s="849"/>
      <c r="O12" s="850"/>
      <c r="P12" s="848"/>
      <c r="Q12" s="849"/>
      <c r="R12" s="850"/>
      <c r="S12" s="956"/>
      <c r="T12" s="957"/>
      <c r="U12" s="958"/>
      <c r="V12" s="956"/>
      <c r="W12" s="957"/>
      <c r="X12" s="958"/>
      <c r="Y12" s="956"/>
      <c r="Z12" s="957"/>
      <c r="AA12" s="958"/>
      <c r="AB12" s="797"/>
      <c r="AC12" s="798"/>
      <c r="AD12" s="799"/>
      <c r="AE12" s="797"/>
      <c r="AF12" s="798"/>
      <c r="AG12" s="799"/>
      <c r="AH12" s="797"/>
      <c r="AI12" s="798"/>
      <c r="AJ12" s="799"/>
      <c r="AK12" s="44"/>
      <c r="AL12" s="45"/>
      <c r="AM12" s="46"/>
      <c r="AN12" s="797"/>
      <c r="AO12" s="798"/>
      <c r="AP12" s="799"/>
      <c r="AQ12" s="797"/>
      <c r="AR12" s="798"/>
      <c r="AS12" s="799"/>
      <c r="AT12" s="824"/>
      <c r="AU12" s="824"/>
      <c r="AV12" s="824"/>
    </row>
    <row r="13" spans="1:48" s="3" customFormat="1" ht="12" customHeight="1">
      <c r="A13" s="838"/>
      <c r="B13" s="848"/>
      <c r="C13" s="849"/>
      <c r="D13" s="849"/>
      <c r="E13" s="849"/>
      <c r="F13" s="850"/>
      <c r="G13" s="848"/>
      <c r="H13" s="849"/>
      <c r="I13" s="849"/>
      <c r="J13" s="849"/>
      <c r="K13" s="850"/>
      <c r="L13" s="848"/>
      <c r="M13" s="849"/>
      <c r="N13" s="849"/>
      <c r="O13" s="850"/>
      <c r="P13" s="848"/>
      <c r="Q13" s="849"/>
      <c r="R13" s="850"/>
      <c r="S13" s="956"/>
      <c r="T13" s="957"/>
      <c r="U13" s="958"/>
      <c r="V13" s="956"/>
      <c r="W13" s="957"/>
      <c r="X13" s="958"/>
      <c r="Y13" s="956"/>
      <c r="Z13" s="957"/>
      <c r="AA13" s="958"/>
      <c r="AB13" s="797"/>
      <c r="AC13" s="798"/>
      <c r="AD13" s="799"/>
      <c r="AE13" s="797"/>
      <c r="AF13" s="798"/>
      <c r="AG13" s="799"/>
      <c r="AH13" s="797"/>
      <c r="AI13" s="798"/>
      <c r="AJ13" s="799"/>
      <c r="AK13" s="854"/>
      <c r="AL13" s="854"/>
      <c r="AM13" s="854"/>
      <c r="AN13" s="797"/>
      <c r="AO13" s="798"/>
      <c r="AP13" s="799"/>
      <c r="AQ13" s="797"/>
      <c r="AR13" s="798"/>
      <c r="AS13" s="799"/>
      <c r="AT13" s="824"/>
      <c r="AU13" s="824"/>
      <c r="AV13" s="824"/>
    </row>
    <row r="14" spans="1:48" s="3" customFormat="1" ht="12" customHeight="1">
      <c r="A14" s="838"/>
      <c r="B14" s="851"/>
      <c r="C14" s="852"/>
      <c r="D14" s="852"/>
      <c r="E14" s="852"/>
      <c r="F14" s="853"/>
      <c r="G14" s="851"/>
      <c r="H14" s="852"/>
      <c r="I14" s="852"/>
      <c r="J14" s="852"/>
      <c r="K14" s="853"/>
      <c r="L14" s="851"/>
      <c r="M14" s="852"/>
      <c r="N14" s="852"/>
      <c r="O14" s="853"/>
      <c r="P14" s="851"/>
      <c r="Q14" s="852"/>
      <c r="R14" s="853"/>
      <c r="S14" s="959"/>
      <c r="T14" s="960"/>
      <c r="U14" s="961"/>
      <c r="V14" s="959"/>
      <c r="W14" s="960"/>
      <c r="X14" s="961"/>
      <c r="Y14" s="959"/>
      <c r="Z14" s="960"/>
      <c r="AA14" s="961"/>
      <c r="AB14" s="800"/>
      <c r="AC14" s="801"/>
      <c r="AD14" s="802"/>
      <c r="AE14" s="800"/>
      <c r="AF14" s="801"/>
      <c r="AG14" s="802"/>
      <c r="AH14" s="800"/>
      <c r="AI14" s="801"/>
      <c r="AJ14" s="802"/>
      <c r="AK14" s="855"/>
      <c r="AL14" s="855"/>
      <c r="AM14" s="855"/>
      <c r="AN14" s="800"/>
      <c r="AO14" s="801"/>
      <c r="AP14" s="802"/>
      <c r="AQ14" s="800"/>
      <c r="AR14" s="801"/>
      <c r="AS14" s="802"/>
      <c r="AT14" s="824"/>
      <c r="AU14" s="824"/>
      <c r="AV14" s="824"/>
    </row>
    <row r="15" spans="1:48" s="3" customFormat="1" ht="12" customHeight="1">
      <c r="A15" s="838">
        <v>1</v>
      </c>
      <c r="B15" s="914" t="s">
        <v>93</v>
      </c>
      <c r="C15" s="914"/>
      <c r="D15" s="914"/>
      <c r="E15" s="914"/>
      <c r="F15" s="914"/>
      <c r="G15" s="914" t="s">
        <v>93</v>
      </c>
      <c r="H15" s="914"/>
      <c r="I15" s="914"/>
      <c r="J15" s="914"/>
      <c r="K15" s="914"/>
      <c r="L15" s="924">
        <f>明細書2!B3</f>
        <v>551600</v>
      </c>
      <c r="M15" s="924"/>
      <c r="N15" s="924"/>
      <c r="O15" s="924"/>
      <c r="P15" s="915" t="s">
        <v>37</v>
      </c>
      <c r="Q15" s="916"/>
      <c r="R15" s="917"/>
      <c r="S15" s="803">
        <f>+諸経費按分!D16</f>
        <v>61300</v>
      </c>
      <c r="T15" s="804"/>
      <c r="U15" s="805"/>
      <c r="V15" s="803">
        <f>+諸経費按分!E16</f>
        <v>76600</v>
      </c>
      <c r="W15" s="804"/>
      <c r="X15" s="805"/>
      <c r="Y15" s="803">
        <f>+諸経費按分!F16</f>
        <v>0</v>
      </c>
      <c r="Z15" s="804"/>
      <c r="AA15" s="805"/>
      <c r="AB15" s="803"/>
      <c r="AC15" s="804"/>
      <c r="AD15" s="805"/>
      <c r="AE15" s="825">
        <f>IF(COUNT($S15:$AD15,$AH15:$AP15,$AT15)=0,"",SUM(S15:AD15))</f>
        <v>137900</v>
      </c>
      <c r="AF15" s="826"/>
      <c r="AG15" s="827"/>
      <c r="AH15" s="803">
        <f>+諸経費按分!H16</f>
        <v>383000</v>
      </c>
      <c r="AI15" s="804"/>
      <c r="AJ15" s="805"/>
      <c r="AK15" s="803"/>
      <c r="AL15" s="804"/>
      <c r="AM15" s="805"/>
      <c r="AN15" s="803"/>
      <c r="AO15" s="804"/>
      <c r="AP15" s="805"/>
      <c r="AQ15" s="832">
        <f>IF(COUNT($S15:$AD15,$AH15:$AP15,$AT15)=0,"",SUM(AH15:AP15))</f>
        <v>383000</v>
      </c>
      <c r="AR15" s="833"/>
      <c r="AS15" s="834"/>
      <c r="AT15" s="803">
        <f>+諸経費按分!I16-100</f>
        <v>30600</v>
      </c>
      <c r="AU15" s="804"/>
      <c r="AV15" s="805"/>
    </row>
    <row r="16" spans="1:48" s="3" customFormat="1" ht="12" customHeight="1">
      <c r="A16" s="838"/>
      <c r="B16" s="914"/>
      <c r="C16" s="914"/>
      <c r="D16" s="914"/>
      <c r="E16" s="914"/>
      <c r="F16" s="914"/>
      <c r="G16" s="914"/>
      <c r="H16" s="914"/>
      <c r="I16" s="914"/>
      <c r="J16" s="914"/>
      <c r="K16" s="914"/>
      <c r="L16" s="924"/>
      <c r="M16" s="924"/>
      <c r="N16" s="924"/>
      <c r="O16" s="924"/>
      <c r="P16" s="918"/>
      <c r="Q16" s="919"/>
      <c r="R16" s="920"/>
      <c r="S16" s="806">
        <f>IF(COUNT($S15:$AD15,$AH15:$AP15,$AT15)=0,"",ROUND(S15/SUM($S15:$AD15,$AH15:$AP15,$AT15),3))</f>
        <v>0.111</v>
      </c>
      <c r="T16" s="807"/>
      <c r="U16" s="808"/>
      <c r="V16" s="806">
        <f>IF(COUNT($S15:$AD15,$AH15:$AP15,$AT15)=0,"",ROUND(V15/SUM($S15:$AD15,$AH15:$AP15,$AT15),3))</f>
        <v>0.13900000000000001</v>
      </c>
      <c r="W16" s="807"/>
      <c r="X16" s="808"/>
      <c r="Y16" s="806">
        <f>IF(COUNT($S15:$AD15,$AH15:$AP15,$AT15)=0,"",ROUND(Y15/SUM($S15:$AD15,$AH15:$AP15,$AT15),3))</f>
        <v>0</v>
      </c>
      <c r="Z16" s="807"/>
      <c r="AA16" s="808"/>
      <c r="AB16" s="806">
        <f>IF(COUNT($S15:$AD15,$AH15:$AP15,$AT15)=0,"",ROUND(AB15/SUM($S15:$AD15,$AH15:$AP15,$AT15),3))</f>
        <v>0</v>
      </c>
      <c r="AC16" s="807"/>
      <c r="AD16" s="808"/>
      <c r="AE16" s="806">
        <f>IF(COUNT($S15:$AD15,$AH15:$AP15,$AT15)=0,"",ROUND(AE15/SUM($S15:$AD15,$AH15:$AP15,$AT15),3))</f>
        <v>0.25</v>
      </c>
      <c r="AF16" s="807"/>
      <c r="AG16" s="808"/>
      <c r="AH16" s="812">
        <f>IF(COUNT($S15:$AD15,$AH15:$AP15,$AT15)=0,"",ROUND(AH15/SUM($S15:$AD15,$AH15:$AP15,$AT15),3))</f>
        <v>0.69399999999999995</v>
      </c>
      <c r="AI16" s="813"/>
      <c r="AJ16" s="814"/>
      <c r="AK16" s="812">
        <f>IF(COUNT($S15:$AD15,$AH15:$AP15,$AT15)=0,"",ROUND(AK15/SUM($S15:$AD15,$AH15:$AP15,$AT15),3))</f>
        <v>0</v>
      </c>
      <c r="AL16" s="813"/>
      <c r="AM16" s="814"/>
      <c r="AN16" s="812">
        <f>IF(COUNT($S15:$AD15,$AH15:$AP15,$AT15)=0,"",ROUND(AN15/SUM($S15:$AD15,$AH15:$AP15,$AT15),3))</f>
        <v>0</v>
      </c>
      <c r="AO16" s="813"/>
      <c r="AP16" s="814"/>
      <c r="AQ16" s="812">
        <f>IF(COUNT($S15:$AD15,$AH15:$AP15,$AT15)=0,"",ROUND(AQ15/SUM($S15:$AD15,$AH15:$AP15,$AT15),3))</f>
        <v>0.69399999999999995</v>
      </c>
      <c r="AR16" s="813"/>
      <c r="AS16" s="814"/>
      <c r="AT16" s="829">
        <f>IF(COUNT($S15:$AD15,$AH15:$AP15,$AT15)=0,"",ROUND(AT15/SUM($S15:$AD15,$AH15:$AP15,$AT15),3))</f>
        <v>5.5E-2</v>
      </c>
      <c r="AU16" s="830"/>
      <c r="AV16" s="831"/>
    </row>
    <row r="17" spans="1:48" s="3" customFormat="1" ht="12" customHeight="1">
      <c r="A17" s="838"/>
      <c r="B17" s="914"/>
      <c r="C17" s="914"/>
      <c r="D17" s="914"/>
      <c r="E17" s="914"/>
      <c r="F17" s="914"/>
      <c r="G17" s="914"/>
      <c r="H17" s="914"/>
      <c r="I17" s="914"/>
      <c r="J17" s="914"/>
      <c r="K17" s="914"/>
      <c r="L17" s="924"/>
      <c r="M17" s="924"/>
      <c r="N17" s="924"/>
      <c r="O17" s="924"/>
      <c r="P17" s="921"/>
      <c r="Q17" s="922"/>
      <c r="R17" s="923"/>
      <c r="S17" s="775">
        <f>IF(COUNT($S15:$AD15,$AH15:$AP15,$AT15)=0,"",$L15*(S15/($AE15+$AQ15+$AT15)))</f>
        <v>61311.115140525842</v>
      </c>
      <c r="T17" s="776"/>
      <c r="U17" s="777"/>
      <c r="V17" s="775">
        <f>IF(COUNT($S15:$AD15,$AH15:$AP15,$AT15)=0,"",$L15*(V15/($AE15+$AQ15+$AT15)))</f>
        <v>76613.889392565732</v>
      </c>
      <c r="W17" s="776"/>
      <c r="X17" s="777"/>
      <c r="Y17" s="775">
        <f>IF(COUNT($S15:$AD15,$AH15:$AP15,$AT15)=0,"",$L15*(Y15/($AE15+$AQ15+$AT15)))</f>
        <v>0</v>
      </c>
      <c r="Z17" s="776"/>
      <c r="AA17" s="777"/>
      <c r="AB17" s="775">
        <f>IF(COUNT($S15:$AD15,$AH15:$AP15,$AT15)=0,"",$L15*(AB15/($AE15+$AQ15+$AT15)))</f>
        <v>0</v>
      </c>
      <c r="AC17" s="776"/>
      <c r="AD17" s="777"/>
      <c r="AE17" s="775">
        <f>IF(COUNT($S15:$AD15,$AH15:$AP15,$AT15)=0,"",$L15*(AE15/($AE15+$AQ15+$AT15)))</f>
        <v>137925.00453309156</v>
      </c>
      <c r="AF17" s="776"/>
      <c r="AG17" s="777"/>
      <c r="AH17" s="769">
        <f>IF(COUNT($S15:$AD15,$AH15:$AP15,$AT15)=0,"",$L15*(AH15/($AE15+$AQ15+$AT15)))</f>
        <v>383069.44696282863</v>
      </c>
      <c r="AI17" s="770"/>
      <c r="AJ17" s="771"/>
      <c r="AK17" s="769">
        <f>IF(COUNT($S15:$AD15,$AH15:$AP15,$AT15)=0,"",$L15*(AK15/($AE15+$AQ15+$AT15)))</f>
        <v>0</v>
      </c>
      <c r="AL17" s="770"/>
      <c r="AM17" s="771"/>
      <c r="AN17" s="769">
        <f>IF(COUNT($S15:$AD15,$AH15:$AP15,$AT15)=0,"",$L15*(AN15/($AE15+$AQ15+$AT15)))</f>
        <v>0</v>
      </c>
      <c r="AO17" s="770"/>
      <c r="AP17" s="771"/>
      <c r="AQ17" s="769">
        <f>IF(COUNT($S15:$AD15,$AH15:$AP15,$AT15)=0,"",$L15*(AQ15/($AE15+$AQ15+$AT15)))</f>
        <v>383069.44696282863</v>
      </c>
      <c r="AR17" s="770"/>
      <c r="AS17" s="771"/>
      <c r="AT17" s="766">
        <f>IF(COUNT($S15:$AD15,$AH15:$AP15,$AT15)=0,"",$L15*(AT15/($AE15+$AQ15+$AT15)))</f>
        <v>30605.548504079783</v>
      </c>
      <c r="AU17" s="767"/>
      <c r="AV17" s="768"/>
    </row>
    <row r="18" spans="1:48" s="3" customFormat="1" ht="12" customHeight="1">
      <c r="A18" s="838">
        <v>2</v>
      </c>
      <c r="B18" s="914" t="s">
        <v>68</v>
      </c>
      <c r="C18" s="914"/>
      <c r="D18" s="914"/>
      <c r="E18" s="914"/>
      <c r="F18" s="914"/>
      <c r="G18" s="914" t="s">
        <v>68</v>
      </c>
      <c r="H18" s="914"/>
      <c r="I18" s="914"/>
      <c r="J18" s="914"/>
      <c r="K18" s="914"/>
      <c r="L18" s="944">
        <f>明細書2!B4</f>
        <v>210000</v>
      </c>
      <c r="M18" s="945"/>
      <c r="N18" s="945"/>
      <c r="O18" s="946"/>
      <c r="P18" s="915" t="s">
        <v>37</v>
      </c>
      <c r="Q18" s="916"/>
      <c r="R18" s="917"/>
      <c r="S18" s="803">
        <f>+諸経費按分!D17</f>
        <v>23300</v>
      </c>
      <c r="T18" s="804"/>
      <c r="U18" s="805"/>
      <c r="V18" s="803">
        <f>+諸経費按分!E17</f>
        <v>29200</v>
      </c>
      <c r="W18" s="804"/>
      <c r="X18" s="805"/>
      <c r="Y18" s="803">
        <f>+諸経費按分!F17</f>
        <v>0</v>
      </c>
      <c r="Z18" s="804"/>
      <c r="AA18" s="805"/>
      <c r="AB18" s="803"/>
      <c r="AC18" s="804"/>
      <c r="AD18" s="805"/>
      <c r="AE18" s="825">
        <f>IF(COUNT($S18:$AD18,$AH18:$AP18,$AT18)=0,"",SUM(S18:AD18))</f>
        <v>52500</v>
      </c>
      <c r="AF18" s="826"/>
      <c r="AG18" s="827"/>
      <c r="AH18" s="803">
        <f>+諸経費按分!H17</f>
        <v>145800</v>
      </c>
      <c r="AI18" s="804"/>
      <c r="AJ18" s="805"/>
      <c r="AK18" s="803"/>
      <c r="AL18" s="804"/>
      <c r="AM18" s="805"/>
      <c r="AN18" s="803"/>
      <c r="AO18" s="804"/>
      <c r="AP18" s="805"/>
      <c r="AQ18" s="832">
        <f>IF(COUNT($S18:$AD18,$AH18:$AP18,$AT18)=0,"",SUM(AH18:AP18))</f>
        <v>145800</v>
      </c>
      <c r="AR18" s="833"/>
      <c r="AS18" s="834"/>
      <c r="AT18" s="803">
        <f>+諸経費按分!I17-100</f>
        <v>11600</v>
      </c>
      <c r="AU18" s="804"/>
      <c r="AV18" s="805"/>
    </row>
    <row r="19" spans="1:48" s="3" customFormat="1" ht="12" customHeight="1">
      <c r="A19" s="838"/>
      <c r="B19" s="914"/>
      <c r="C19" s="914"/>
      <c r="D19" s="914"/>
      <c r="E19" s="914"/>
      <c r="F19" s="914"/>
      <c r="G19" s="914"/>
      <c r="H19" s="914"/>
      <c r="I19" s="914"/>
      <c r="J19" s="914"/>
      <c r="K19" s="914"/>
      <c r="L19" s="947"/>
      <c r="M19" s="948"/>
      <c r="N19" s="948"/>
      <c r="O19" s="949"/>
      <c r="P19" s="918"/>
      <c r="Q19" s="919"/>
      <c r="R19" s="920"/>
      <c r="S19" s="806">
        <f>IF(COUNT($S18:$AD18,$AH18:$AP18,$AT18)=0,"",ROUND(S18/SUM($S18:$AD18,$AH18:$AP18,$AT18),3))</f>
        <v>0.111</v>
      </c>
      <c r="T19" s="807"/>
      <c r="U19" s="808"/>
      <c r="V19" s="806">
        <f>IF(COUNT($S18:$AD18,$AH18:$AP18,$AT18)=0,"",ROUND(V18/SUM($S18:$AD18,$AH18:$AP18,$AT18),3))</f>
        <v>0.13900000000000001</v>
      </c>
      <c r="W19" s="807"/>
      <c r="X19" s="808"/>
      <c r="Y19" s="806">
        <f>IF(COUNT($S18:$AD18,$AH18:$AP18,$AT18)=0,"",ROUND(Y18/SUM($S18:$AD18,$AH18:$AP18,$AT18),3))</f>
        <v>0</v>
      </c>
      <c r="Z19" s="807"/>
      <c r="AA19" s="808"/>
      <c r="AB19" s="806">
        <f>IF(COUNT($S18:$AD18,$AH18:$AP18,$AT18)=0,"",ROUND(AB18/SUM($S18:$AD18,$AH18:$AP18,$AT18),3))</f>
        <v>0</v>
      </c>
      <c r="AC19" s="807"/>
      <c r="AD19" s="808"/>
      <c r="AE19" s="806">
        <f>IF(COUNT($S18:$AD18,$AH18:$AP18,$AT18)=0,"",ROUND(AE18/SUM($S18:$AD18,$AH18:$AP18,$AT18),3))</f>
        <v>0.25</v>
      </c>
      <c r="AF19" s="807"/>
      <c r="AG19" s="808"/>
      <c r="AH19" s="812">
        <f>IF(COUNT($S18:$AD18,$AH18:$AP18,$AT18)=0,"",ROUND(AH18/SUM($S18:$AD18,$AH18:$AP18,$AT18),3))</f>
        <v>0.69499999999999995</v>
      </c>
      <c r="AI19" s="813"/>
      <c r="AJ19" s="814"/>
      <c r="AK19" s="812">
        <f>IF(COUNT($S18:$AD18,$AH18:$AP18,$AT18)=0,"",ROUND(AK18/SUM($S18:$AD18,$AH18:$AP18,$AT18),3))</f>
        <v>0</v>
      </c>
      <c r="AL19" s="813"/>
      <c r="AM19" s="814"/>
      <c r="AN19" s="812">
        <f>IF(COUNT($S18:$AD18,$AH18:$AP18,$AT18)=0,"",ROUND(AN18/SUM($S18:$AD18,$AH18:$AP18,$AT18),3))</f>
        <v>0</v>
      </c>
      <c r="AO19" s="813"/>
      <c r="AP19" s="814"/>
      <c r="AQ19" s="812">
        <f>IF(COUNT($S18:$AD18,$AH18:$AP18,$AT18)=0,"",ROUND(AQ18/SUM($S18:$AD18,$AH18:$AP18,$AT18),3))</f>
        <v>0.69499999999999995</v>
      </c>
      <c r="AR19" s="813"/>
      <c r="AS19" s="814"/>
      <c r="AT19" s="829">
        <f>IF(COUNT($S18:$AD18,$AH18:$AP18,$AT18)=0,"",ROUND(AT18/SUM($S18:$AD18,$AH18:$AP18,$AT18),3))</f>
        <v>5.5E-2</v>
      </c>
      <c r="AU19" s="830"/>
      <c r="AV19" s="831"/>
    </row>
    <row r="20" spans="1:48" s="3" customFormat="1" ht="12" customHeight="1">
      <c r="A20" s="838"/>
      <c r="B20" s="914"/>
      <c r="C20" s="914"/>
      <c r="D20" s="914"/>
      <c r="E20" s="914"/>
      <c r="F20" s="914"/>
      <c r="G20" s="914"/>
      <c r="H20" s="914"/>
      <c r="I20" s="914"/>
      <c r="J20" s="914"/>
      <c r="K20" s="914"/>
      <c r="L20" s="950"/>
      <c r="M20" s="951"/>
      <c r="N20" s="951"/>
      <c r="O20" s="952"/>
      <c r="P20" s="921"/>
      <c r="Q20" s="922"/>
      <c r="R20" s="923"/>
      <c r="S20" s="775">
        <f>IF(COUNT($S18:$AD18,$AH18:$AP18,$AT18)=0,"",$L18*(S18/($AE18+$AQ18+$AT18)))</f>
        <v>23311.100524059075</v>
      </c>
      <c r="T20" s="776"/>
      <c r="U20" s="777"/>
      <c r="V20" s="775">
        <f>IF(COUNT($S18:$AD18,$AH18:$AP18,$AT18)=0,"",$L18*(V18/($AE18+$AQ18+$AT18)))</f>
        <v>29213.911386374464</v>
      </c>
      <c r="W20" s="776"/>
      <c r="X20" s="777"/>
      <c r="Y20" s="775">
        <f>IF(COUNT($S18:$AD18,$AH18:$AP18,$AT18)=0,"",$L18*(Y18/($AE18+$AQ18+$AT18)))</f>
        <v>0</v>
      </c>
      <c r="Z20" s="776"/>
      <c r="AA20" s="777"/>
      <c r="AB20" s="775">
        <f>IF(COUNT($S18:$AD18,$AH18:$AP18,$AT18)=0,"",$L18*(AB18/($AE18+$AQ18+$AT18)))</f>
        <v>0</v>
      </c>
      <c r="AC20" s="776"/>
      <c r="AD20" s="777"/>
      <c r="AE20" s="775">
        <f>IF(COUNT($S18:$AD18,$AH18:$AP18,$AT18)=0,"",$L18*(AE18/($AE18+$AQ18+$AT18)))</f>
        <v>52525.011910433539</v>
      </c>
      <c r="AF20" s="776"/>
      <c r="AG20" s="777"/>
      <c r="AH20" s="769">
        <f>IF(COUNT($S18:$AD18,$AH18:$AP18,$AT18)=0,"",$L18*(AH18/($AE18+$AQ18+$AT18)))</f>
        <v>145869.46164840402</v>
      </c>
      <c r="AI20" s="770"/>
      <c r="AJ20" s="771"/>
      <c r="AK20" s="769">
        <f>IF(COUNT($S18:$AD18,$AH18:$AP18,$AT18)=0,"",$L18*(AK18/($AE18+$AQ18+$AT18)))</f>
        <v>0</v>
      </c>
      <c r="AL20" s="770"/>
      <c r="AM20" s="771"/>
      <c r="AN20" s="769">
        <f>IF(COUNT($S18:$AD18,$AH18:$AP18,$AT18)=0,"",$L18*(AN18/($AE18+$AQ18+$AT18)))</f>
        <v>0</v>
      </c>
      <c r="AO20" s="770"/>
      <c r="AP20" s="771"/>
      <c r="AQ20" s="769">
        <f>IF(COUNT($S18:$AD18,$AH18:$AP18,$AT18)=0,"",$L18*(AQ18/($AE18+$AQ18+$AT18)))</f>
        <v>145869.46164840402</v>
      </c>
      <c r="AR20" s="770"/>
      <c r="AS20" s="771"/>
      <c r="AT20" s="766">
        <f>IF(COUNT($S18:$AD18,$AH18:$AP18,$AT18)=0,"",$L18*(AT18/($AE18+$AQ18+$AT18)))</f>
        <v>11605.526441162458</v>
      </c>
      <c r="AU20" s="767"/>
      <c r="AV20" s="768"/>
    </row>
    <row r="21" spans="1:48" s="3" customFormat="1" ht="12" customHeight="1">
      <c r="A21" s="838">
        <v>3</v>
      </c>
      <c r="B21" s="914" t="s">
        <v>69</v>
      </c>
      <c r="C21" s="914"/>
      <c r="D21" s="914"/>
      <c r="E21" s="914"/>
      <c r="F21" s="914"/>
      <c r="G21" s="914" t="s">
        <v>69</v>
      </c>
      <c r="H21" s="914"/>
      <c r="I21" s="914"/>
      <c r="J21" s="914"/>
      <c r="K21" s="914"/>
      <c r="L21" s="944">
        <f>明細書2!B5</f>
        <v>1584000</v>
      </c>
      <c r="M21" s="945"/>
      <c r="N21" s="945"/>
      <c r="O21" s="946"/>
      <c r="P21" s="915" t="s">
        <v>37</v>
      </c>
      <c r="Q21" s="916"/>
      <c r="R21" s="917"/>
      <c r="S21" s="803">
        <f>+諸経費按分!D19</f>
        <v>176000</v>
      </c>
      <c r="T21" s="804"/>
      <c r="U21" s="805"/>
      <c r="V21" s="803">
        <f>+諸経費按分!E19</f>
        <v>220000</v>
      </c>
      <c r="W21" s="804"/>
      <c r="X21" s="805"/>
      <c r="Y21" s="803">
        <f>+諸経費按分!J19</f>
        <v>0</v>
      </c>
      <c r="Z21" s="804"/>
      <c r="AA21" s="805"/>
      <c r="AB21" s="803"/>
      <c r="AC21" s="804"/>
      <c r="AD21" s="805"/>
      <c r="AE21" s="825">
        <f>IF(COUNT($S21:$AD21,$AH21:$AP21,$AT21)=0,"",SUM(S21:AD21))</f>
        <v>396000</v>
      </c>
      <c r="AF21" s="826"/>
      <c r="AG21" s="827"/>
      <c r="AH21" s="803">
        <f>+諸経費按分!H19</f>
        <v>1099900</v>
      </c>
      <c r="AI21" s="804"/>
      <c r="AJ21" s="805"/>
      <c r="AK21" s="803"/>
      <c r="AL21" s="804"/>
      <c r="AM21" s="805"/>
      <c r="AN21" s="803"/>
      <c r="AO21" s="804"/>
      <c r="AP21" s="805"/>
      <c r="AQ21" s="832">
        <f>IF(COUNT($S21:$AD21,$AH21:$AP21,$AT21)=0,"",SUM(AH21:AP21))</f>
        <v>1099900</v>
      </c>
      <c r="AR21" s="833"/>
      <c r="AS21" s="834"/>
      <c r="AT21" s="803">
        <f>+諸経費按分!I19</f>
        <v>88100</v>
      </c>
      <c r="AU21" s="804"/>
      <c r="AV21" s="805"/>
    </row>
    <row r="22" spans="1:48" s="3" customFormat="1" ht="12" customHeight="1">
      <c r="A22" s="838"/>
      <c r="B22" s="914"/>
      <c r="C22" s="914"/>
      <c r="D22" s="914"/>
      <c r="E22" s="914"/>
      <c r="F22" s="914"/>
      <c r="G22" s="914"/>
      <c r="H22" s="914"/>
      <c r="I22" s="914"/>
      <c r="J22" s="914"/>
      <c r="K22" s="914"/>
      <c r="L22" s="947"/>
      <c r="M22" s="948"/>
      <c r="N22" s="948"/>
      <c r="O22" s="949"/>
      <c r="P22" s="918"/>
      <c r="Q22" s="919"/>
      <c r="R22" s="920"/>
      <c r="S22" s="806">
        <f>IF(COUNT($S21:$AD21,$AH21:$AP21,$AT21)=0,"",ROUND(S21/SUM($S21:$AD21,$AH21:$AP21,$AT21),3))</f>
        <v>0.111</v>
      </c>
      <c r="T22" s="807"/>
      <c r="U22" s="808"/>
      <c r="V22" s="806">
        <f>IF(COUNT($S21:$AD21,$AH21:$AP21,$AT21)=0,"",ROUND(V21/SUM($S21:$AD21,$AH21:$AP21,$AT21),3))</f>
        <v>0.13900000000000001</v>
      </c>
      <c r="W22" s="807"/>
      <c r="X22" s="808"/>
      <c r="Y22" s="806">
        <f>IF(COUNT($S21:$AD21,$AH21:$AP21,$AT21)=0,"",ROUND(Y21/SUM($S21:$AD21,$AH21:$AP21,$AT21),3))</f>
        <v>0</v>
      </c>
      <c r="Z22" s="807"/>
      <c r="AA22" s="808"/>
      <c r="AB22" s="806">
        <f>IF(COUNT($S21:$AD21,$AH21:$AP21,$AT21)=0,"",ROUND(AB21/SUM($S21:$AD21,$AH21:$AP21,$AT21),3))</f>
        <v>0</v>
      </c>
      <c r="AC22" s="807"/>
      <c r="AD22" s="808"/>
      <c r="AE22" s="806">
        <f>IF(COUNT($S21:$AD21,$AH21:$AP21,$AT21)=0,"",ROUND(AE21/SUM($S21:$AD21,$AH21:$AP21,$AT21),3))</f>
        <v>0.25</v>
      </c>
      <c r="AF22" s="807"/>
      <c r="AG22" s="808"/>
      <c r="AH22" s="812">
        <f>IF(COUNT($S21:$AD21,$AH21:$AP21,$AT21)=0,"",ROUND(AH21/SUM($S21:$AD21,$AH21:$AP21,$AT21),3))</f>
        <v>0.69399999999999995</v>
      </c>
      <c r="AI22" s="813"/>
      <c r="AJ22" s="814"/>
      <c r="AK22" s="812">
        <f>IF(COUNT($S21:$AD21,$AH21:$AP21,$AT21)=0,"",ROUND(AK21/SUM($S21:$AD21,$AH21:$AP21,$AT21),3))</f>
        <v>0</v>
      </c>
      <c r="AL22" s="813"/>
      <c r="AM22" s="814"/>
      <c r="AN22" s="812">
        <f>IF(COUNT($S21:$AD21,$AH21:$AP21,$AT21)=0,"",ROUND(AN21/SUM($S21:$AD21,$AH21:$AP21,$AT21),3))</f>
        <v>0</v>
      </c>
      <c r="AO22" s="813"/>
      <c r="AP22" s="814"/>
      <c r="AQ22" s="812">
        <f>IF(COUNT($S21:$AD21,$AH21:$AP21,$AT21)=0,"",ROUND(AQ21/SUM($S21:$AD21,$AH21:$AP21,$AT21),3))</f>
        <v>0.69399999999999995</v>
      </c>
      <c r="AR22" s="813"/>
      <c r="AS22" s="814"/>
      <c r="AT22" s="829">
        <f>IF(COUNT($S21:$AD21,$AH21:$AP21,$AT21)=0,"",ROUND(AT21/SUM($S21:$AD21,$AH21:$AP21,$AT21),3))</f>
        <v>5.6000000000000001E-2</v>
      </c>
      <c r="AU22" s="830"/>
      <c r="AV22" s="831"/>
    </row>
    <row r="23" spans="1:48" s="14" customFormat="1" ht="12" customHeight="1">
      <c r="A23" s="838"/>
      <c r="B23" s="914"/>
      <c r="C23" s="914"/>
      <c r="D23" s="914"/>
      <c r="E23" s="914"/>
      <c r="F23" s="914"/>
      <c r="G23" s="914"/>
      <c r="H23" s="914"/>
      <c r="I23" s="914"/>
      <c r="J23" s="914"/>
      <c r="K23" s="914"/>
      <c r="L23" s="950"/>
      <c r="M23" s="951"/>
      <c r="N23" s="951"/>
      <c r="O23" s="952"/>
      <c r="P23" s="921"/>
      <c r="Q23" s="922"/>
      <c r="R23" s="923"/>
      <c r="S23" s="775">
        <f>IF(COUNT($S21:$AD21,$AH21:$AP21,$AT21)=0,"",$L21*(S21/($AE21+$AQ21+$AT21)))</f>
        <v>176000</v>
      </c>
      <c r="T23" s="776"/>
      <c r="U23" s="777"/>
      <c r="V23" s="775">
        <f>IF(COUNT($S21:$AD21,$AH21:$AP21,$AT21)=0,"",$L21*(V21/($AE21+$AQ21+$AT21)))</f>
        <v>220000</v>
      </c>
      <c r="W23" s="776"/>
      <c r="X23" s="777"/>
      <c r="Y23" s="775">
        <f>IF(COUNT($S21:$AD21,$AH21:$AP21,$AT21)=0,"",$L21*(Y21/($AE21+$AQ21+$AT21)))</f>
        <v>0</v>
      </c>
      <c r="Z23" s="776"/>
      <c r="AA23" s="777"/>
      <c r="AB23" s="775">
        <f>IF(COUNT($S21:$AD21,$AH21:$AP21,$AT21)=0,"",$L21*(AB21/($AE21+$AQ21+$AT21)))</f>
        <v>0</v>
      </c>
      <c r="AC23" s="776"/>
      <c r="AD23" s="777"/>
      <c r="AE23" s="775">
        <f>IF(COUNT($S21:$AD21,$AH21:$AP21,$AT21)=0,"",$L21*(AE21/($AE21+$AQ21+$AT21)))</f>
        <v>396000</v>
      </c>
      <c r="AF23" s="776"/>
      <c r="AG23" s="777"/>
      <c r="AH23" s="769">
        <f>IF(COUNT($S21:$AD21,$AH21:$AP21,$AT21)=0,"",$L21*(AH21/($AE21+$AQ21+$AT21)))</f>
        <v>1099900</v>
      </c>
      <c r="AI23" s="770"/>
      <c r="AJ23" s="771"/>
      <c r="AK23" s="769">
        <f>IF(COUNT($S21:$AD21,$AH21:$AP21,$AT21)=0,"",$L21*(AK21/($AE21+$AQ21+$AT21)))</f>
        <v>0</v>
      </c>
      <c r="AL23" s="770"/>
      <c r="AM23" s="771"/>
      <c r="AN23" s="769">
        <f>IF(COUNT($S21:$AD21,$AH21:$AP21,$AT21)=0,"",$L21*(AN21/($AE21+$AQ21+$AT21)))</f>
        <v>0</v>
      </c>
      <c r="AO23" s="770"/>
      <c r="AP23" s="771"/>
      <c r="AQ23" s="769">
        <f>IF(COUNT($S21:$AD21,$AH21:$AP21,$AT21)=0,"",$L21*(AQ21/($AE21+$AQ21+$AT21)))</f>
        <v>1099900</v>
      </c>
      <c r="AR23" s="770"/>
      <c r="AS23" s="771"/>
      <c r="AT23" s="766">
        <f>IF(COUNT($S21:$AD21,$AH21:$AP21,$AT21)=0,"",$L21*(AT21/($AE21+$AQ21+$AT21)))</f>
        <v>88100</v>
      </c>
      <c r="AU23" s="767"/>
      <c r="AV23" s="768"/>
    </row>
    <row r="24" spans="1:48" s="14" customFormat="1" ht="12" customHeight="1">
      <c r="A24" s="838">
        <v>4</v>
      </c>
      <c r="B24" s="914" t="s">
        <v>70</v>
      </c>
      <c r="C24" s="914"/>
      <c r="D24" s="914"/>
      <c r="E24" s="914"/>
      <c r="F24" s="914"/>
      <c r="G24" s="914" t="s">
        <v>70</v>
      </c>
      <c r="H24" s="914"/>
      <c r="I24" s="914"/>
      <c r="J24" s="914"/>
      <c r="K24" s="914"/>
      <c r="L24" s="944">
        <f>明細書2!B6</f>
        <v>48000</v>
      </c>
      <c r="M24" s="945"/>
      <c r="N24" s="945"/>
      <c r="O24" s="946"/>
      <c r="P24" s="915" t="s">
        <v>37</v>
      </c>
      <c r="Q24" s="916"/>
      <c r="R24" s="917"/>
      <c r="S24" s="803">
        <f>諸経費按分!D20</f>
        <v>5300</v>
      </c>
      <c r="T24" s="804"/>
      <c r="U24" s="805"/>
      <c r="V24" s="803">
        <f>諸経費按分!E20</f>
        <v>6700</v>
      </c>
      <c r="W24" s="804"/>
      <c r="X24" s="805"/>
      <c r="Y24" s="803">
        <f>諸経費按分!F19</f>
        <v>0</v>
      </c>
      <c r="Z24" s="804"/>
      <c r="AA24" s="805"/>
      <c r="AB24" s="803"/>
      <c r="AC24" s="804"/>
      <c r="AD24" s="805"/>
      <c r="AE24" s="825">
        <f>IF(COUNT($S24:$AD24,$AH24:$AP24,$AT24)=0,"",SUM(S24:AD24))</f>
        <v>12000</v>
      </c>
      <c r="AF24" s="826"/>
      <c r="AG24" s="827"/>
      <c r="AH24" s="803">
        <f>諸経費按分!H20</f>
        <v>33300</v>
      </c>
      <c r="AI24" s="804"/>
      <c r="AJ24" s="805"/>
      <c r="AK24" s="803"/>
      <c r="AL24" s="804"/>
      <c r="AM24" s="805"/>
      <c r="AN24" s="803"/>
      <c r="AO24" s="804"/>
      <c r="AP24" s="805"/>
      <c r="AQ24" s="832">
        <f>IF(COUNT($S24:$AD24,$AH24:$AP24,$AT24)=0,"",SUM(AH24:AP24))</f>
        <v>33300</v>
      </c>
      <c r="AR24" s="833"/>
      <c r="AS24" s="834"/>
      <c r="AT24" s="803">
        <f>諸経費按分!I20</f>
        <v>2700</v>
      </c>
      <c r="AU24" s="804"/>
      <c r="AV24" s="805"/>
    </row>
    <row r="25" spans="1:48" s="14" customFormat="1" ht="12" customHeight="1">
      <c r="A25" s="838"/>
      <c r="B25" s="914"/>
      <c r="C25" s="914"/>
      <c r="D25" s="914"/>
      <c r="E25" s="914"/>
      <c r="F25" s="914"/>
      <c r="G25" s="914"/>
      <c r="H25" s="914"/>
      <c r="I25" s="914"/>
      <c r="J25" s="914"/>
      <c r="K25" s="914"/>
      <c r="L25" s="947"/>
      <c r="M25" s="948"/>
      <c r="N25" s="948"/>
      <c r="O25" s="949"/>
      <c r="P25" s="918"/>
      <c r="Q25" s="919"/>
      <c r="R25" s="920"/>
      <c r="S25" s="806">
        <f>IF(COUNT($S24:$AD24,$AH24:$AP24,$AT24)=0,"",ROUND(S24/SUM($S24:$AD24,$AH24:$AP24,$AT24),3))</f>
        <v>0.11</v>
      </c>
      <c r="T25" s="807"/>
      <c r="U25" s="808"/>
      <c r="V25" s="806">
        <f>IF(COUNT($S24:$AD24,$AH24:$AP24,$AT24)=0,"",ROUND(V24/SUM($S24:$AD24,$AH24:$AP24,$AT24),3))</f>
        <v>0.14000000000000001</v>
      </c>
      <c r="W25" s="807"/>
      <c r="X25" s="808"/>
      <c r="Y25" s="806">
        <f>IF(COUNT($S24:$AD24,$AH24:$AP24,$AT24)=0,"",ROUND(Y24/SUM($S24:$AD24,$AH24:$AP24,$AT24),3))</f>
        <v>0</v>
      </c>
      <c r="Z25" s="807"/>
      <c r="AA25" s="808"/>
      <c r="AB25" s="806">
        <f>IF(COUNT($S24:$AD24,$AH24:$AP24,$AT24)=0,"",ROUND(AB24/SUM($S24:$AD24,$AH24:$AP24,$AT24),3))</f>
        <v>0</v>
      </c>
      <c r="AC25" s="807"/>
      <c r="AD25" s="808"/>
      <c r="AE25" s="806">
        <f>IF(COUNT($S24:$AD24,$AH24:$AP24,$AT24)=0,"",ROUND(AE24/SUM($S24:$AD24,$AH24:$AP24,$AT24),3))</f>
        <v>0.25</v>
      </c>
      <c r="AF25" s="807"/>
      <c r="AG25" s="808"/>
      <c r="AH25" s="812">
        <f>IF(COUNT($S24:$AD24,$AH24:$AP24,$AT24)=0,"",ROUND(AH24/SUM($S24:$AD24,$AH24:$AP24,$AT24),3))</f>
        <v>0.69399999999999995</v>
      </c>
      <c r="AI25" s="813"/>
      <c r="AJ25" s="814"/>
      <c r="AK25" s="812">
        <f>IF(COUNT($S24:$AD24,$AH24:$AP24,$AT24)=0,"",ROUND(AK24/SUM($S24:$AD24,$AH24:$AP24,$AT24),3))</f>
        <v>0</v>
      </c>
      <c r="AL25" s="813"/>
      <c r="AM25" s="814"/>
      <c r="AN25" s="812">
        <f>IF(COUNT($S24:$AD24,$AH24:$AP24,$AT24)=0,"",ROUND(AN24/SUM($S24:$AD24,$AH24:$AP24,$AT24),3))</f>
        <v>0</v>
      </c>
      <c r="AO25" s="813"/>
      <c r="AP25" s="814"/>
      <c r="AQ25" s="812">
        <f>IF(COUNT($S24:$AD24,$AH24:$AP24,$AT24)=0,"",ROUND(AQ24/SUM($S24:$AD24,$AH24:$AP24,$AT24),3))</f>
        <v>0.69399999999999995</v>
      </c>
      <c r="AR25" s="813"/>
      <c r="AS25" s="814"/>
      <c r="AT25" s="829">
        <f>IF(COUNT($S24:$AD24,$AH24:$AP24,$AT24)=0,"",ROUND(AT24/SUM($S24:$AD24,$AH24:$AP24,$AT24),3))</f>
        <v>5.6000000000000001E-2</v>
      </c>
      <c r="AU25" s="830"/>
      <c r="AV25" s="831"/>
    </row>
    <row r="26" spans="1:48" s="14" customFormat="1" ht="12" customHeight="1">
      <c r="A26" s="838"/>
      <c r="B26" s="914"/>
      <c r="C26" s="914"/>
      <c r="D26" s="914"/>
      <c r="E26" s="914"/>
      <c r="F26" s="914"/>
      <c r="G26" s="914"/>
      <c r="H26" s="914"/>
      <c r="I26" s="914"/>
      <c r="J26" s="914"/>
      <c r="K26" s="914"/>
      <c r="L26" s="950"/>
      <c r="M26" s="951"/>
      <c r="N26" s="951"/>
      <c r="O26" s="952"/>
      <c r="P26" s="921"/>
      <c r="Q26" s="922"/>
      <c r="R26" s="923"/>
      <c r="S26" s="775">
        <f>IF(COUNT($S24:$AD24,$AH24:$AP24,$AT24)=0,"",$L24*(S24/($AE24+$AQ24+$AT24)))</f>
        <v>5300</v>
      </c>
      <c r="T26" s="776"/>
      <c r="U26" s="777"/>
      <c r="V26" s="775">
        <f>IF(COUNT($S24:$AD24,$AH24:$AP24,$AT24)=0,"",$L24*(V24/($AE24+$AQ24+$AT24)))</f>
        <v>6700</v>
      </c>
      <c r="W26" s="776"/>
      <c r="X26" s="777"/>
      <c r="Y26" s="775">
        <f>IF(COUNT($S24:$AD24,$AH24:$AP24,$AT24)=0,"",$L24*(Y24/($AE24+$AQ24+$AT24)))</f>
        <v>0</v>
      </c>
      <c r="Z26" s="776"/>
      <c r="AA26" s="777"/>
      <c r="AB26" s="775">
        <f>IF(COUNT($S24:$AD24,$AH24:$AP24,$AT24)=0,"",$L24*(AB24/($AE24+$AQ24+$AT24)))</f>
        <v>0</v>
      </c>
      <c r="AC26" s="776"/>
      <c r="AD26" s="777"/>
      <c r="AE26" s="775">
        <f>IF(COUNT($S24:$AD24,$AH24:$AP24,$AT24)=0,"",$L24*(AE24/($AE24+$AQ24+$AT24)))</f>
        <v>12000</v>
      </c>
      <c r="AF26" s="776"/>
      <c r="AG26" s="777"/>
      <c r="AH26" s="769">
        <f>IF(COUNT($S24:$AD24,$AH24:$AP24,$AT24)=0,"",$L24*(AH24/($AE24+$AQ24+$AT24)))</f>
        <v>33300</v>
      </c>
      <c r="AI26" s="770"/>
      <c r="AJ26" s="771"/>
      <c r="AK26" s="769">
        <f>IF(COUNT($S24:$AD24,$AH24:$AP24,$AT24)=0,"",$L24*(AK24/($AE24+$AQ24+$AT24)))</f>
        <v>0</v>
      </c>
      <c r="AL26" s="770"/>
      <c r="AM26" s="771"/>
      <c r="AN26" s="769">
        <f>IF(COUNT($S24:$AD24,$AH24:$AP24,$AT24)=0,"",$L24*(AN24/($AE24+$AQ24+$AT24)))</f>
        <v>0</v>
      </c>
      <c r="AO26" s="770"/>
      <c r="AP26" s="771"/>
      <c r="AQ26" s="769">
        <f>IF(COUNT($S24:$AD24,$AH24:$AP24,$AT24)=0,"",$L24*(AQ24/($AE24+$AQ24+$AT24)))</f>
        <v>33300</v>
      </c>
      <c r="AR26" s="770"/>
      <c r="AS26" s="771"/>
      <c r="AT26" s="766">
        <f>IF(COUNT($S24:$AD24,$AH24:$AP24,$AT24)=0,"",$L24*(AT24/($AE24+$AQ24+$AT24)))</f>
        <v>2700</v>
      </c>
      <c r="AU26" s="767"/>
      <c r="AV26" s="768"/>
    </row>
    <row r="27" spans="1:48" s="14" customFormat="1" ht="12" customHeight="1">
      <c r="A27" s="838">
        <v>5</v>
      </c>
      <c r="B27" s="914" t="s">
        <v>71</v>
      </c>
      <c r="C27" s="914"/>
      <c r="D27" s="914"/>
      <c r="E27" s="914"/>
      <c r="F27" s="914"/>
      <c r="G27" s="914" t="s">
        <v>71</v>
      </c>
      <c r="H27" s="914"/>
      <c r="I27" s="914"/>
      <c r="J27" s="914"/>
      <c r="K27" s="914"/>
      <c r="L27" s="944">
        <f>明細書2!B7</f>
        <v>60000</v>
      </c>
      <c r="M27" s="945"/>
      <c r="N27" s="945"/>
      <c r="O27" s="946"/>
      <c r="P27" s="915" t="s">
        <v>37</v>
      </c>
      <c r="Q27" s="916"/>
      <c r="R27" s="917"/>
      <c r="S27" s="803">
        <f>諸経費按分!D21</f>
        <v>6700</v>
      </c>
      <c r="T27" s="804"/>
      <c r="U27" s="805"/>
      <c r="V27" s="803">
        <f>諸経費按分!E21</f>
        <v>8300</v>
      </c>
      <c r="W27" s="804"/>
      <c r="X27" s="805"/>
      <c r="Y27" s="803">
        <f>諸経費按分!F21</f>
        <v>0</v>
      </c>
      <c r="Z27" s="804"/>
      <c r="AA27" s="805"/>
      <c r="AB27" s="803"/>
      <c r="AC27" s="804"/>
      <c r="AD27" s="805"/>
      <c r="AE27" s="825">
        <f>IF(COUNT($S27:$AD27,$AH27:$AP27,$AT27)=0,"",SUM(S27:AD27))</f>
        <v>15000</v>
      </c>
      <c r="AF27" s="826"/>
      <c r="AG27" s="827"/>
      <c r="AH27" s="803">
        <f>諸経費按分!H21</f>
        <v>41700</v>
      </c>
      <c r="AI27" s="804"/>
      <c r="AJ27" s="805"/>
      <c r="AK27" s="803"/>
      <c r="AL27" s="804"/>
      <c r="AM27" s="805"/>
      <c r="AN27" s="803"/>
      <c r="AO27" s="804"/>
      <c r="AP27" s="805"/>
      <c r="AQ27" s="832">
        <f>IF(COUNT($S27:$AD27,$AH27:$AP27,$AT27)=0,"",SUM(AH27:AP27))</f>
        <v>41700</v>
      </c>
      <c r="AR27" s="833"/>
      <c r="AS27" s="834"/>
      <c r="AT27" s="803">
        <f>諸経費按分!I21</f>
        <v>3300</v>
      </c>
      <c r="AU27" s="804"/>
      <c r="AV27" s="805"/>
    </row>
    <row r="28" spans="1:48" s="14" customFormat="1" ht="12" customHeight="1">
      <c r="A28" s="838"/>
      <c r="B28" s="914"/>
      <c r="C28" s="914"/>
      <c r="D28" s="914"/>
      <c r="E28" s="914"/>
      <c r="F28" s="914"/>
      <c r="G28" s="914"/>
      <c r="H28" s="914"/>
      <c r="I28" s="914"/>
      <c r="J28" s="914"/>
      <c r="K28" s="914"/>
      <c r="L28" s="947"/>
      <c r="M28" s="948"/>
      <c r="N28" s="948"/>
      <c r="O28" s="949"/>
      <c r="P28" s="918"/>
      <c r="Q28" s="919"/>
      <c r="R28" s="920"/>
      <c r="S28" s="806">
        <f>IF(COUNT($S27:$AD27,$AH27:$AP27,$AT27)=0,"",ROUND(S27/SUM($S27:$AD27,$AH27:$AP27,$AT27),3))</f>
        <v>0.112</v>
      </c>
      <c r="T28" s="807"/>
      <c r="U28" s="808"/>
      <c r="V28" s="806">
        <f>IF(COUNT($S27:$AD27,$AH27:$AP27,$AT27)=0,"",ROUND(V27/SUM($S27:$AD27,$AH27:$AP27,$AT27),3))</f>
        <v>0.13800000000000001</v>
      </c>
      <c r="W28" s="807"/>
      <c r="X28" s="808"/>
      <c r="Y28" s="806">
        <f>IF(COUNT($S27:$AD27,$AH27:$AP27,$AT27)=0,"",ROUND(Y27/SUM($S27:$AD27,$AH27:$AP27,$AT27),3))</f>
        <v>0</v>
      </c>
      <c r="Z28" s="807"/>
      <c r="AA28" s="808"/>
      <c r="AB28" s="806">
        <f>IF(COUNT($S27:$AD27,$AH27:$AP27,$AT27)=0,"",ROUND(AB27/SUM($S27:$AD27,$AH27:$AP27,$AT27),3))</f>
        <v>0</v>
      </c>
      <c r="AC28" s="807"/>
      <c r="AD28" s="808"/>
      <c r="AE28" s="806">
        <f>IF(COUNT($S27:$AD27,$AH27:$AP27,$AT27)=0,"",ROUND(AE27/SUM($S27:$AD27,$AH27:$AP27,$AT27),3))</f>
        <v>0.25</v>
      </c>
      <c r="AF28" s="807"/>
      <c r="AG28" s="808"/>
      <c r="AH28" s="812">
        <f>IF(COUNT($S27:$AD27,$AH27:$AP27,$AT27)=0,"",ROUND(AH27/SUM($S27:$AD27,$AH27:$AP27,$AT27),3))</f>
        <v>0.69499999999999995</v>
      </c>
      <c r="AI28" s="813"/>
      <c r="AJ28" s="814"/>
      <c r="AK28" s="812">
        <f>IF(COUNT($S27:$AD27,$AH27:$AP27,$AT27)=0,"",ROUND(AK27/SUM($S27:$AD27,$AH27:$AP27,$AT27),3))</f>
        <v>0</v>
      </c>
      <c r="AL28" s="813"/>
      <c r="AM28" s="814"/>
      <c r="AN28" s="812">
        <f>IF(COUNT($S27:$AD27,$AH27:$AP27,$AT27)=0,"",ROUND(AN27/SUM($S27:$AD27,$AH27:$AP27,$AT27),3))</f>
        <v>0</v>
      </c>
      <c r="AO28" s="813"/>
      <c r="AP28" s="814"/>
      <c r="AQ28" s="812">
        <f>IF(COUNT($S27:$AD27,$AH27:$AP27,$AT27)=0,"",ROUND(AQ27/SUM($S27:$AD27,$AH27:$AP27,$AT27),3))</f>
        <v>0.69499999999999995</v>
      </c>
      <c r="AR28" s="813"/>
      <c r="AS28" s="814"/>
      <c r="AT28" s="829">
        <f>IF(COUNT($S27:$AD27,$AH27:$AP27,$AT27)=0,"",ROUND(AT27/SUM($S27:$AD27,$AH27:$AP27,$AT27),3))</f>
        <v>5.5E-2</v>
      </c>
      <c r="AU28" s="830"/>
      <c r="AV28" s="831"/>
    </row>
    <row r="29" spans="1:48" s="14" customFormat="1" ht="12" customHeight="1">
      <c r="A29" s="838"/>
      <c r="B29" s="914"/>
      <c r="C29" s="914"/>
      <c r="D29" s="914"/>
      <c r="E29" s="914"/>
      <c r="F29" s="914"/>
      <c r="G29" s="914"/>
      <c r="H29" s="914"/>
      <c r="I29" s="914"/>
      <c r="J29" s="914"/>
      <c r="K29" s="914"/>
      <c r="L29" s="950"/>
      <c r="M29" s="951"/>
      <c r="N29" s="951"/>
      <c r="O29" s="952"/>
      <c r="P29" s="921"/>
      <c r="Q29" s="922"/>
      <c r="R29" s="923"/>
      <c r="S29" s="775">
        <f>IF(COUNT($S27:$AD27,$AH27:$AP27,$AT27)=0,"",$L27*(S27/($AE27+$AQ27+$AT27)))</f>
        <v>6700</v>
      </c>
      <c r="T29" s="776"/>
      <c r="U29" s="777"/>
      <c r="V29" s="775">
        <f>IF(COUNT($S27:$AD27,$AH27:$AP27,$AT27)=0,"",$L27*(V27/($AE27+$AQ27+$AT27)))</f>
        <v>8300</v>
      </c>
      <c r="W29" s="776"/>
      <c r="X29" s="777"/>
      <c r="Y29" s="775">
        <f>IF(COUNT($S27:$AD27,$AH27:$AP27,$AT27)=0,"",$L27*(Y27/($AE27+$AQ27+$AT27)))</f>
        <v>0</v>
      </c>
      <c r="Z29" s="776"/>
      <c r="AA29" s="777"/>
      <c r="AB29" s="775">
        <f>IF(COUNT($S27:$AD27,$AH27:$AP27,$AT27)=0,"",$L27*(AB27/($AE27+$AQ27+$AT27)))</f>
        <v>0</v>
      </c>
      <c r="AC29" s="776"/>
      <c r="AD29" s="777"/>
      <c r="AE29" s="775">
        <f>IF(COUNT($S27:$AD27,$AH27:$AP27,$AT27)=0,"",$L27*(AE27/($AE27+$AQ27+$AT27)))</f>
        <v>15000</v>
      </c>
      <c r="AF29" s="776"/>
      <c r="AG29" s="777"/>
      <c r="AH29" s="769">
        <f>IF(COUNT($S27:$AD27,$AH27:$AP27,$AT27)=0,"",$L27*(AH27/($AE27+$AQ27+$AT27)))</f>
        <v>41700</v>
      </c>
      <c r="AI29" s="770"/>
      <c r="AJ29" s="771"/>
      <c r="AK29" s="769">
        <f>IF(COUNT($S27:$AD27,$AH27:$AP27,$AT27)=0,"",$L27*(AK27/($AE27+$AQ27+$AT27)))</f>
        <v>0</v>
      </c>
      <c r="AL29" s="770"/>
      <c r="AM29" s="771"/>
      <c r="AN29" s="769">
        <f>IF(COUNT($S27:$AD27,$AH27:$AP27,$AT27)=0,"",$L27*(AN27/($AE27+$AQ27+$AT27)))</f>
        <v>0</v>
      </c>
      <c r="AO29" s="770"/>
      <c r="AP29" s="771"/>
      <c r="AQ29" s="769">
        <f>IF(COUNT($S27:$AD27,$AH27:$AP27,$AT27)=0,"",$L27*(AQ27/($AE27+$AQ27+$AT27)))</f>
        <v>41700</v>
      </c>
      <c r="AR29" s="770"/>
      <c r="AS29" s="771"/>
      <c r="AT29" s="766">
        <f>IF(COUNT($S27:$AD27,$AH27:$AP27,$AT27)=0,"",$L27*(AT27/($AE27+$AQ27+$AT27)))</f>
        <v>3300</v>
      </c>
      <c r="AU29" s="767"/>
      <c r="AV29" s="768"/>
    </row>
    <row r="30" spans="1:48" s="14" customFormat="1" ht="12" customHeight="1">
      <c r="A30" s="838">
        <v>6</v>
      </c>
      <c r="B30" s="914" t="s">
        <v>72</v>
      </c>
      <c r="C30" s="914"/>
      <c r="D30" s="914"/>
      <c r="E30" s="914"/>
      <c r="F30" s="914"/>
      <c r="G30" s="914" t="s">
        <v>72</v>
      </c>
      <c r="H30" s="914"/>
      <c r="I30" s="914"/>
      <c r="J30" s="914"/>
      <c r="K30" s="914"/>
      <c r="L30" s="944">
        <f>明細書2!B8</f>
        <v>0</v>
      </c>
      <c r="M30" s="945"/>
      <c r="N30" s="945"/>
      <c r="O30" s="946"/>
      <c r="P30" s="915" t="s">
        <v>38</v>
      </c>
      <c r="Q30" s="916"/>
      <c r="R30" s="917"/>
      <c r="S30" s="928">
        <f>諸経費按分!D22</f>
        <v>0</v>
      </c>
      <c r="T30" s="929"/>
      <c r="U30" s="930"/>
      <c r="V30" s="928">
        <f>諸経費按分!E22</f>
        <v>0</v>
      </c>
      <c r="W30" s="929"/>
      <c r="X30" s="930"/>
      <c r="Y30" s="928">
        <f>諸経費按分!F27</f>
        <v>0</v>
      </c>
      <c r="Z30" s="929"/>
      <c r="AA30" s="930"/>
      <c r="AB30" s="803"/>
      <c r="AC30" s="804"/>
      <c r="AD30" s="805"/>
      <c r="AE30" s="825">
        <f>IF(COUNT($S30:$AD30,$AH30:$AP30,$AT30)=0,"",SUM(S30:AD30))</f>
        <v>0</v>
      </c>
      <c r="AF30" s="826"/>
      <c r="AG30" s="827"/>
      <c r="AH30" s="803">
        <f>諸経費按分!H22</f>
        <v>0</v>
      </c>
      <c r="AI30" s="804"/>
      <c r="AJ30" s="805"/>
      <c r="AK30" s="803"/>
      <c r="AL30" s="804"/>
      <c r="AM30" s="805"/>
      <c r="AN30" s="803"/>
      <c r="AO30" s="804"/>
      <c r="AP30" s="805"/>
      <c r="AQ30" s="832">
        <f>IF(COUNT($S30:$AD30,$AH30:$AP30,$AT30)=0,"",SUM(AH30:AP30))</f>
        <v>0</v>
      </c>
      <c r="AR30" s="833"/>
      <c r="AS30" s="834"/>
      <c r="AT30" s="803">
        <f>諸経費按分!I22</f>
        <v>0</v>
      </c>
      <c r="AU30" s="804"/>
      <c r="AV30" s="805"/>
    </row>
    <row r="31" spans="1:48" s="14" customFormat="1" ht="12" customHeight="1">
      <c r="A31" s="838"/>
      <c r="B31" s="914"/>
      <c r="C31" s="914"/>
      <c r="D31" s="914"/>
      <c r="E31" s="914"/>
      <c r="F31" s="914"/>
      <c r="G31" s="914"/>
      <c r="H31" s="914"/>
      <c r="I31" s="914"/>
      <c r="J31" s="914"/>
      <c r="K31" s="914"/>
      <c r="L31" s="947"/>
      <c r="M31" s="948"/>
      <c r="N31" s="948"/>
      <c r="O31" s="949"/>
      <c r="P31" s="918"/>
      <c r="Q31" s="919"/>
      <c r="R31" s="920"/>
      <c r="S31" s="806"/>
      <c r="T31" s="807"/>
      <c r="U31" s="808"/>
      <c r="V31" s="806"/>
      <c r="W31" s="807"/>
      <c r="X31" s="808"/>
      <c r="Y31" s="806"/>
      <c r="Z31" s="807"/>
      <c r="AA31" s="808"/>
      <c r="AB31" s="806"/>
      <c r="AC31" s="807"/>
      <c r="AD31" s="808"/>
      <c r="AE31" s="806"/>
      <c r="AF31" s="807"/>
      <c r="AG31" s="808"/>
      <c r="AH31" s="812"/>
      <c r="AI31" s="813"/>
      <c r="AJ31" s="814"/>
      <c r="AK31" s="812"/>
      <c r="AL31" s="813"/>
      <c r="AM31" s="814"/>
      <c r="AN31" s="812"/>
      <c r="AO31" s="813"/>
      <c r="AP31" s="814"/>
      <c r="AQ31" s="812"/>
      <c r="AR31" s="813"/>
      <c r="AS31" s="814"/>
      <c r="AT31" s="829"/>
      <c r="AU31" s="830"/>
      <c r="AV31" s="831"/>
    </row>
    <row r="32" spans="1:48" s="14" customFormat="1" ht="12" customHeight="1">
      <c r="A32" s="838"/>
      <c r="B32" s="914"/>
      <c r="C32" s="914"/>
      <c r="D32" s="914"/>
      <c r="E32" s="914"/>
      <c r="F32" s="914"/>
      <c r="G32" s="914"/>
      <c r="H32" s="914"/>
      <c r="I32" s="914"/>
      <c r="J32" s="914"/>
      <c r="K32" s="914"/>
      <c r="L32" s="950"/>
      <c r="M32" s="951"/>
      <c r="N32" s="951"/>
      <c r="O32" s="952"/>
      <c r="P32" s="921"/>
      <c r="Q32" s="922"/>
      <c r="R32" s="923"/>
      <c r="S32" s="775"/>
      <c r="T32" s="776"/>
      <c r="U32" s="777"/>
      <c r="V32" s="775"/>
      <c r="W32" s="776"/>
      <c r="X32" s="777"/>
      <c r="Y32" s="775"/>
      <c r="Z32" s="776"/>
      <c r="AA32" s="777"/>
      <c r="AB32" s="775"/>
      <c r="AC32" s="776"/>
      <c r="AD32" s="777"/>
      <c r="AE32" s="775"/>
      <c r="AF32" s="776"/>
      <c r="AG32" s="777"/>
      <c r="AH32" s="769"/>
      <c r="AI32" s="770"/>
      <c r="AJ32" s="771"/>
      <c r="AK32" s="769"/>
      <c r="AL32" s="770"/>
      <c r="AM32" s="771"/>
      <c r="AN32" s="769"/>
      <c r="AO32" s="770"/>
      <c r="AP32" s="771"/>
      <c r="AQ32" s="769"/>
      <c r="AR32" s="770"/>
      <c r="AS32" s="771"/>
      <c r="AT32" s="766"/>
      <c r="AU32" s="767"/>
      <c r="AV32" s="768"/>
    </row>
    <row r="33" spans="1:48" s="14" customFormat="1" ht="12" customHeight="1">
      <c r="A33" s="838">
        <v>7</v>
      </c>
      <c r="B33" s="914" t="s">
        <v>63</v>
      </c>
      <c r="C33" s="914"/>
      <c r="D33" s="914"/>
      <c r="E33" s="914"/>
      <c r="F33" s="914"/>
      <c r="G33" s="914" t="s">
        <v>63</v>
      </c>
      <c r="H33" s="914"/>
      <c r="I33" s="914"/>
      <c r="J33" s="914"/>
      <c r="K33" s="914"/>
      <c r="L33" s="944">
        <f>明細書2!B9</f>
        <v>0</v>
      </c>
      <c r="M33" s="945"/>
      <c r="N33" s="945"/>
      <c r="O33" s="946"/>
      <c r="P33" s="915" t="s">
        <v>37</v>
      </c>
      <c r="Q33" s="916"/>
      <c r="R33" s="917"/>
      <c r="S33" s="928">
        <f>諸経費按分!D24</f>
        <v>0</v>
      </c>
      <c r="T33" s="929"/>
      <c r="U33" s="930"/>
      <c r="V33" s="928">
        <f>諸経費按分!E24</f>
        <v>0</v>
      </c>
      <c r="W33" s="929"/>
      <c r="X33" s="930"/>
      <c r="Y33" s="928">
        <f>諸経費按分!F24</f>
        <v>0</v>
      </c>
      <c r="Z33" s="929"/>
      <c r="AA33" s="930"/>
      <c r="AB33" s="803"/>
      <c r="AC33" s="804"/>
      <c r="AD33" s="805"/>
      <c r="AE33" s="825">
        <f>IF(COUNT($S33:$AD33,$AH33:$AP33,$AT33)=0,"",SUM(S33:AD33))</f>
        <v>0</v>
      </c>
      <c r="AF33" s="826"/>
      <c r="AG33" s="827"/>
      <c r="AH33" s="803">
        <f>諸経費按分!H24</f>
        <v>0</v>
      </c>
      <c r="AI33" s="804"/>
      <c r="AJ33" s="805"/>
      <c r="AK33" s="803"/>
      <c r="AL33" s="804"/>
      <c r="AM33" s="805"/>
      <c r="AN33" s="803"/>
      <c r="AO33" s="804"/>
      <c r="AP33" s="805"/>
      <c r="AQ33" s="832">
        <f>IF(COUNT($S33:$AD33,$AH33:$AP33,$AT33)=0,"",SUM(AH33:AP33))</f>
        <v>0</v>
      </c>
      <c r="AR33" s="833"/>
      <c r="AS33" s="834"/>
      <c r="AT33" s="803"/>
      <c r="AU33" s="804"/>
      <c r="AV33" s="805"/>
    </row>
    <row r="34" spans="1:48" s="14" customFormat="1" ht="12" customHeight="1">
      <c r="A34" s="838"/>
      <c r="B34" s="914"/>
      <c r="C34" s="914"/>
      <c r="D34" s="914"/>
      <c r="E34" s="914"/>
      <c r="F34" s="914"/>
      <c r="G34" s="914"/>
      <c r="H34" s="914"/>
      <c r="I34" s="914"/>
      <c r="J34" s="914"/>
      <c r="K34" s="914"/>
      <c r="L34" s="947"/>
      <c r="M34" s="948"/>
      <c r="N34" s="948"/>
      <c r="O34" s="949"/>
      <c r="P34" s="918"/>
      <c r="Q34" s="919"/>
      <c r="R34" s="920"/>
      <c r="S34" s="806"/>
      <c r="T34" s="807"/>
      <c r="U34" s="808"/>
      <c r="V34" s="806"/>
      <c r="W34" s="807"/>
      <c r="X34" s="808"/>
      <c r="Y34" s="806"/>
      <c r="Z34" s="807"/>
      <c r="AA34" s="808"/>
      <c r="AB34" s="806"/>
      <c r="AC34" s="807"/>
      <c r="AD34" s="808"/>
      <c r="AE34" s="806"/>
      <c r="AF34" s="807"/>
      <c r="AG34" s="808"/>
      <c r="AH34" s="812"/>
      <c r="AI34" s="813"/>
      <c r="AJ34" s="814"/>
      <c r="AK34" s="812"/>
      <c r="AL34" s="813"/>
      <c r="AM34" s="814"/>
      <c r="AN34" s="812"/>
      <c r="AO34" s="813"/>
      <c r="AP34" s="814"/>
      <c r="AQ34" s="812"/>
      <c r="AR34" s="813"/>
      <c r="AS34" s="814"/>
      <c r="AT34" s="829"/>
      <c r="AU34" s="830"/>
      <c r="AV34" s="831"/>
    </row>
    <row r="35" spans="1:48" s="14" customFormat="1" ht="12" customHeight="1">
      <c r="A35" s="838"/>
      <c r="B35" s="914"/>
      <c r="C35" s="914"/>
      <c r="D35" s="914"/>
      <c r="E35" s="914"/>
      <c r="F35" s="914"/>
      <c r="G35" s="914"/>
      <c r="H35" s="914"/>
      <c r="I35" s="914"/>
      <c r="J35" s="914"/>
      <c r="K35" s="914"/>
      <c r="L35" s="950"/>
      <c r="M35" s="951"/>
      <c r="N35" s="951"/>
      <c r="O35" s="952"/>
      <c r="P35" s="921"/>
      <c r="Q35" s="922"/>
      <c r="R35" s="923"/>
      <c r="S35" s="775"/>
      <c r="T35" s="776"/>
      <c r="U35" s="777"/>
      <c r="V35" s="775"/>
      <c r="W35" s="776"/>
      <c r="X35" s="777"/>
      <c r="Y35" s="775"/>
      <c r="Z35" s="776"/>
      <c r="AA35" s="777"/>
      <c r="AB35" s="775"/>
      <c r="AC35" s="776"/>
      <c r="AD35" s="777"/>
      <c r="AE35" s="775"/>
      <c r="AF35" s="776"/>
      <c r="AG35" s="777"/>
      <c r="AH35" s="769"/>
      <c r="AI35" s="770"/>
      <c r="AJ35" s="771"/>
      <c r="AK35" s="769"/>
      <c r="AL35" s="770"/>
      <c r="AM35" s="771"/>
      <c r="AN35" s="769"/>
      <c r="AO35" s="770"/>
      <c r="AP35" s="771"/>
      <c r="AQ35" s="769"/>
      <c r="AR35" s="770"/>
      <c r="AS35" s="771"/>
      <c r="AT35" s="766"/>
      <c r="AU35" s="767"/>
      <c r="AV35" s="768"/>
    </row>
    <row r="36" spans="1:48" s="14" customFormat="1" ht="12" customHeight="1">
      <c r="A36" s="838">
        <v>8</v>
      </c>
      <c r="B36" s="914" t="s">
        <v>73</v>
      </c>
      <c r="C36" s="914"/>
      <c r="D36" s="914"/>
      <c r="E36" s="914"/>
      <c r="F36" s="914"/>
      <c r="G36" s="914" t="s">
        <v>73</v>
      </c>
      <c r="H36" s="914"/>
      <c r="I36" s="914"/>
      <c r="J36" s="914"/>
      <c r="K36" s="914"/>
      <c r="L36" s="944">
        <f>明細書2!B10</f>
        <v>353380</v>
      </c>
      <c r="M36" s="945"/>
      <c r="N36" s="945"/>
      <c r="O36" s="946"/>
      <c r="P36" s="915" t="s">
        <v>37</v>
      </c>
      <c r="Q36" s="916"/>
      <c r="R36" s="917"/>
      <c r="S36" s="928">
        <f>諸経費按分!D26</f>
        <v>39300</v>
      </c>
      <c r="T36" s="929"/>
      <c r="U36" s="930"/>
      <c r="V36" s="928">
        <f>諸経費按分!E26</f>
        <v>49100</v>
      </c>
      <c r="W36" s="929"/>
      <c r="X36" s="930"/>
      <c r="Y36" s="928">
        <f>諸経費按分!F26</f>
        <v>0</v>
      </c>
      <c r="Z36" s="929"/>
      <c r="AA36" s="930"/>
      <c r="AB36" s="803"/>
      <c r="AC36" s="804"/>
      <c r="AD36" s="805"/>
      <c r="AE36" s="825">
        <f>IF(COUNT($S36:$AD36,$AH36:$AP36,$AT36)=0,"",SUM(S36:AD36))</f>
        <v>88400</v>
      </c>
      <c r="AF36" s="826"/>
      <c r="AG36" s="827"/>
      <c r="AH36" s="803">
        <f>諸経費按分!H26</f>
        <v>245400</v>
      </c>
      <c r="AI36" s="804"/>
      <c r="AJ36" s="805"/>
      <c r="AK36" s="803"/>
      <c r="AL36" s="804"/>
      <c r="AM36" s="805"/>
      <c r="AN36" s="803"/>
      <c r="AO36" s="804"/>
      <c r="AP36" s="805"/>
      <c r="AQ36" s="832">
        <f>IF(COUNT($S36:$AD36,$AH36:$AP36,$AT36)=0,"",SUM(AH36:AP36))</f>
        <v>245400</v>
      </c>
      <c r="AR36" s="833"/>
      <c r="AS36" s="834"/>
      <c r="AT36" s="803">
        <f>諸経費按分!I26</f>
        <v>19600</v>
      </c>
      <c r="AU36" s="804"/>
      <c r="AV36" s="805"/>
    </row>
    <row r="37" spans="1:48" s="14" customFormat="1" ht="12" customHeight="1">
      <c r="A37" s="838"/>
      <c r="B37" s="914"/>
      <c r="C37" s="914"/>
      <c r="D37" s="914"/>
      <c r="E37" s="914"/>
      <c r="F37" s="914"/>
      <c r="G37" s="914"/>
      <c r="H37" s="914"/>
      <c r="I37" s="914"/>
      <c r="J37" s="914"/>
      <c r="K37" s="914"/>
      <c r="L37" s="947"/>
      <c r="M37" s="948"/>
      <c r="N37" s="948"/>
      <c r="O37" s="949"/>
      <c r="P37" s="918"/>
      <c r="Q37" s="919"/>
      <c r="R37" s="920"/>
      <c r="S37" s="806">
        <f>IF(COUNT($S36:$AD36,$AH36:$AP36,$AT36)=0,"",ROUND(S36/SUM($S36:$AD36,$AH36:$AP36,$AT36),3))</f>
        <v>0.111</v>
      </c>
      <c r="T37" s="807"/>
      <c r="U37" s="808"/>
      <c r="V37" s="806">
        <f>IF(COUNT($S36:$AD36,$AH36:$AP36,$AT36)=0,"",ROUND(V36/SUM($S36:$AD36,$AH36:$AP36,$AT36),3))</f>
        <v>0.13900000000000001</v>
      </c>
      <c r="W37" s="807"/>
      <c r="X37" s="808"/>
      <c r="Y37" s="806">
        <f>IF(COUNT($S36:$AD36,$AH36:$AP36,$AT36)=0,"",ROUND(Y36/SUM($S36:$AD36,$AH36:$AP36,$AT36),3))</f>
        <v>0</v>
      </c>
      <c r="Z37" s="807"/>
      <c r="AA37" s="808"/>
      <c r="AB37" s="806">
        <f>IF(COUNT($S36:$AD36,$AH36:$AP36,$AT36)=0,"",ROUND(AB36/SUM($S36:$AD36,$AH36:$AP36,$AT36),3))</f>
        <v>0</v>
      </c>
      <c r="AC37" s="807"/>
      <c r="AD37" s="808"/>
      <c r="AE37" s="806">
        <f>IF(COUNT($S36:$AD36,$AH36:$AP36,$AT36)=0,"",ROUND(AE36/SUM($S36:$AD36,$AH36:$AP36,$AT36),3))</f>
        <v>0.25</v>
      </c>
      <c r="AF37" s="807"/>
      <c r="AG37" s="808"/>
      <c r="AH37" s="812">
        <f>IF(COUNT($S36:$AD36,$AH36:$AP36,$AT36)=0,"",ROUND(AH36/SUM($S36:$AD36,$AH36:$AP36,$AT36),3))</f>
        <v>0.69399999999999995</v>
      </c>
      <c r="AI37" s="813"/>
      <c r="AJ37" s="814"/>
      <c r="AK37" s="812">
        <f>IF(COUNT($S36:$AD36,$AH36:$AP36,$AT36)=0,"",ROUND(AK36/SUM($S36:$AD36,$AH36:$AP36,$AT36),3))</f>
        <v>0</v>
      </c>
      <c r="AL37" s="813"/>
      <c r="AM37" s="814"/>
      <c r="AN37" s="812">
        <f>IF(COUNT($S36:$AD36,$AH36:$AP36,$AT36)=0,"",ROUND(AN36/SUM($S36:$AD36,$AH36:$AP36,$AT36),3))</f>
        <v>0</v>
      </c>
      <c r="AO37" s="813"/>
      <c r="AP37" s="814"/>
      <c r="AQ37" s="812">
        <f>IF(COUNT($S36:$AD36,$AH36:$AP36,$AT36)=0,"",ROUND(AQ36/SUM($S36:$AD36,$AH36:$AP36,$AT36),3))</f>
        <v>0.69399999999999995</v>
      </c>
      <c r="AR37" s="813"/>
      <c r="AS37" s="814"/>
      <c r="AT37" s="829">
        <f>IF(COUNT($S36:$AD36,$AH36:$AP36,$AT36)=0,"",ROUND(AT36/SUM($S36:$AD36,$AH36:$AP36,$AT36),3))</f>
        <v>5.5E-2</v>
      </c>
      <c r="AU37" s="830"/>
      <c r="AV37" s="831"/>
    </row>
    <row r="38" spans="1:48" s="14" customFormat="1" ht="12" customHeight="1">
      <c r="A38" s="838"/>
      <c r="B38" s="914"/>
      <c r="C38" s="914"/>
      <c r="D38" s="914"/>
      <c r="E38" s="914"/>
      <c r="F38" s="914"/>
      <c r="G38" s="914"/>
      <c r="H38" s="914"/>
      <c r="I38" s="914"/>
      <c r="J38" s="914"/>
      <c r="K38" s="914"/>
      <c r="L38" s="950"/>
      <c r="M38" s="951"/>
      <c r="N38" s="951"/>
      <c r="O38" s="952"/>
      <c r="P38" s="921"/>
      <c r="Q38" s="922"/>
      <c r="R38" s="923"/>
      <c r="S38" s="775">
        <f>IF(COUNT($S36:$AD36,$AH36:$AP36,$AT36)=0,"",$L36*(S36/($AE36+$AQ36+$AT36)))</f>
        <v>39297.775891341254</v>
      </c>
      <c r="T38" s="776"/>
      <c r="U38" s="777"/>
      <c r="V38" s="775">
        <f>IF(COUNT($S36:$AD36,$AH36:$AP36,$AT36)=0,"",$L36*(V36/($AE36+$AQ36+$AT36)))</f>
        <v>49097.221279003963</v>
      </c>
      <c r="W38" s="776"/>
      <c r="X38" s="777"/>
      <c r="Y38" s="775">
        <f>IF(COUNT($S36:$AD36,$AH36:$AP36,$AT36)=0,"",$L36*(Y36/($AE36+$AQ36+$AT36)))</f>
        <v>0</v>
      </c>
      <c r="Z38" s="776"/>
      <c r="AA38" s="777"/>
      <c r="AB38" s="775">
        <f>IF(COUNT($S36:$AD36,$AH36:$AP36,$AT36)=0,"",$L36*(AB36/($AE36+$AQ36+$AT36)))</f>
        <v>0</v>
      </c>
      <c r="AC38" s="776"/>
      <c r="AD38" s="777"/>
      <c r="AE38" s="775">
        <f>IF(COUNT($S36:$AD36,$AH36:$AP36,$AT36)=0,"",$L36*(AE36/($AE36+$AQ36+$AT36)))</f>
        <v>88394.997170345203</v>
      </c>
      <c r="AF38" s="776"/>
      <c r="AG38" s="777"/>
      <c r="AH38" s="769">
        <f>IF(COUNT($S36:$AD36,$AH36:$AP36,$AT36)=0,"",$L36*(AH36/($AE36+$AQ36+$AT36)))</f>
        <v>245386.11205432937</v>
      </c>
      <c r="AI38" s="770"/>
      <c r="AJ38" s="771"/>
      <c r="AK38" s="769">
        <f>IF(COUNT($S36:$AD36,$AH36:$AP36,$AT36)=0,"",$L36*(AK36/($AE36+$AQ36+$AT36)))</f>
        <v>0</v>
      </c>
      <c r="AL38" s="770"/>
      <c r="AM38" s="771"/>
      <c r="AN38" s="769">
        <f>IF(COUNT($S36:$AD36,$AH36:$AP36,$AT36)=0,"",$L36*(AN36/($AE36+$AQ36+$AT36)))</f>
        <v>0</v>
      </c>
      <c r="AO38" s="770"/>
      <c r="AP38" s="771"/>
      <c r="AQ38" s="769">
        <f>IF(COUNT($S36:$AD36,$AH36:$AP36,$AT36)=0,"",$L36*(AQ36/($AE36+$AQ36+$AT36)))</f>
        <v>245386.11205432937</v>
      </c>
      <c r="AR38" s="770"/>
      <c r="AS38" s="771"/>
      <c r="AT38" s="766">
        <f>IF(COUNT($S36:$AD36,$AH36:$AP36,$AT36)=0,"",$L36*(AT36/($AE36+$AQ36+$AT36)))</f>
        <v>19598.89077532541</v>
      </c>
      <c r="AU38" s="767"/>
      <c r="AV38" s="768"/>
    </row>
    <row r="39" spans="1:48" s="14" customFormat="1" ht="12" customHeight="1">
      <c r="A39" s="838">
        <v>9</v>
      </c>
      <c r="B39" s="914" t="s">
        <v>74</v>
      </c>
      <c r="C39" s="914"/>
      <c r="D39" s="914"/>
      <c r="E39" s="914"/>
      <c r="F39" s="914"/>
      <c r="G39" s="914" t="s">
        <v>74</v>
      </c>
      <c r="H39" s="914"/>
      <c r="I39" s="914"/>
      <c r="J39" s="914"/>
      <c r="K39" s="914"/>
      <c r="L39" s="944">
        <f>明細書2!B11</f>
        <v>30000</v>
      </c>
      <c r="M39" s="945"/>
      <c r="N39" s="945"/>
      <c r="O39" s="946"/>
      <c r="P39" s="915" t="s">
        <v>37</v>
      </c>
      <c r="Q39" s="916"/>
      <c r="R39" s="917"/>
      <c r="S39" s="928">
        <f>諸経費按分!D27</f>
        <v>3300</v>
      </c>
      <c r="T39" s="929"/>
      <c r="U39" s="930"/>
      <c r="V39" s="928">
        <f>諸経費按分!E27</f>
        <v>4200</v>
      </c>
      <c r="W39" s="929"/>
      <c r="X39" s="930"/>
      <c r="Y39" s="928">
        <f>諸経費按分!F27</f>
        <v>0</v>
      </c>
      <c r="Z39" s="929"/>
      <c r="AA39" s="930"/>
      <c r="AB39" s="803"/>
      <c r="AC39" s="804"/>
      <c r="AD39" s="805"/>
      <c r="AE39" s="825">
        <f>IF(COUNT($S39:$AD39,$AH39:$AP39,$AT39)=0,"",SUM(S39:AD39))</f>
        <v>7500</v>
      </c>
      <c r="AF39" s="826"/>
      <c r="AG39" s="827"/>
      <c r="AH39" s="803">
        <f>諸経費按分!H27</f>
        <v>20800</v>
      </c>
      <c r="AI39" s="804"/>
      <c r="AJ39" s="805"/>
      <c r="AK39" s="803"/>
      <c r="AL39" s="804"/>
      <c r="AM39" s="805"/>
      <c r="AN39" s="803"/>
      <c r="AO39" s="804"/>
      <c r="AP39" s="805"/>
      <c r="AQ39" s="832">
        <f>IF(COUNT($S39:$AD39,$AH39:$AP39,$AT39)=0,"",SUM(AH39:AP39))</f>
        <v>20800</v>
      </c>
      <c r="AR39" s="833"/>
      <c r="AS39" s="834"/>
      <c r="AT39" s="803">
        <f>諸経費按分!I27</f>
        <v>1700</v>
      </c>
      <c r="AU39" s="804"/>
      <c r="AV39" s="805"/>
    </row>
    <row r="40" spans="1:48" s="14" customFormat="1" ht="12" customHeight="1">
      <c r="A40" s="838"/>
      <c r="B40" s="914"/>
      <c r="C40" s="914"/>
      <c r="D40" s="914"/>
      <c r="E40" s="914"/>
      <c r="F40" s="914"/>
      <c r="G40" s="914"/>
      <c r="H40" s="914"/>
      <c r="I40" s="914"/>
      <c r="J40" s="914"/>
      <c r="K40" s="914"/>
      <c r="L40" s="947"/>
      <c r="M40" s="948"/>
      <c r="N40" s="948"/>
      <c r="O40" s="949"/>
      <c r="P40" s="918"/>
      <c r="Q40" s="919"/>
      <c r="R40" s="920"/>
      <c r="S40" s="806">
        <f>IF(COUNT($S39:$AD39,$AH39:$AP39,$AT39)=0,"",ROUND(S39/SUM($S39:$AD39,$AH39:$AP39,$AT39),3))</f>
        <v>0.11</v>
      </c>
      <c r="T40" s="807"/>
      <c r="U40" s="808"/>
      <c r="V40" s="806">
        <f>IF(COUNT($S39:$AD39,$AH39:$AP39,$AT39)=0,"",ROUND(V39/SUM($S39:$AD39,$AH39:$AP39,$AT39),3))</f>
        <v>0.14000000000000001</v>
      </c>
      <c r="W40" s="807"/>
      <c r="X40" s="808"/>
      <c r="Y40" s="806">
        <f>IF(COUNT($S39:$AD39,$AH39:$AP39,$AT39)=0,"",ROUND(Y39/SUM($S39:$AD39,$AH39:$AP39,$AT39),3))</f>
        <v>0</v>
      </c>
      <c r="Z40" s="807"/>
      <c r="AA40" s="808"/>
      <c r="AB40" s="806">
        <f>IF(COUNT($S39:$AD39,$AH39:$AP39,$AT39)=0,"",ROUND(AB39/SUM($S39:$AD39,$AH39:$AP39,$AT39),3))</f>
        <v>0</v>
      </c>
      <c r="AC40" s="807"/>
      <c r="AD40" s="808"/>
      <c r="AE40" s="806">
        <f>IF(COUNT($S39:$AD39,$AH39:$AP39,$AT39)=0,"",ROUND(AE39/SUM($S39:$AD39,$AH39:$AP39,$AT39),3))</f>
        <v>0.25</v>
      </c>
      <c r="AF40" s="807"/>
      <c r="AG40" s="808"/>
      <c r="AH40" s="812">
        <f>IF(COUNT($S39:$AD39,$AH39:$AP39,$AT39)=0,"",ROUND(AH39/SUM($S39:$AD39,$AH39:$AP39,$AT39),3))</f>
        <v>0.69299999999999995</v>
      </c>
      <c r="AI40" s="813"/>
      <c r="AJ40" s="814"/>
      <c r="AK40" s="812">
        <f>IF(COUNT($S39:$AD39,$AH39:$AP39,$AT39)=0,"",ROUND(AK39/SUM($S39:$AD39,$AH39:$AP39,$AT39),3))</f>
        <v>0</v>
      </c>
      <c r="AL40" s="813"/>
      <c r="AM40" s="814"/>
      <c r="AN40" s="812">
        <f>IF(COUNT($S39:$AD39,$AH39:$AP39,$AT39)=0,"",ROUND(AN39/SUM($S39:$AD39,$AH39:$AP39,$AT39),3))</f>
        <v>0</v>
      </c>
      <c r="AO40" s="813"/>
      <c r="AP40" s="814"/>
      <c r="AQ40" s="812">
        <f>IF(COUNT($S39:$AD39,$AH39:$AP39,$AT39)=0,"",ROUND(AQ39/SUM($S39:$AD39,$AH39:$AP39,$AT39),3))</f>
        <v>0.69299999999999995</v>
      </c>
      <c r="AR40" s="813"/>
      <c r="AS40" s="814"/>
      <c r="AT40" s="829">
        <f>IF(COUNT($S39:$AD39,$AH39:$AP39,$AT39)=0,"",ROUND(AT39/SUM($S39:$AD39,$AH39:$AP39,$AT39),3))</f>
        <v>5.7000000000000002E-2</v>
      </c>
      <c r="AU40" s="830"/>
      <c r="AV40" s="831"/>
    </row>
    <row r="41" spans="1:48" s="14" customFormat="1" ht="12" customHeight="1">
      <c r="A41" s="838"/>
      <c r="B41" s="914"/>
      <c r="C41" s="914"/>
      <c r="D41" s="914"/>
      <c r="E41" s="914"/>
      <c r="F41" s="914"/>
      <c r="G41" s="914"/>
      <c r="H41" s="914"/>
      <c r="I41" s="914"/>
      <c r="J41" s="914"/>
      <c r="K41" s="914"/>
      <c r="L41" s="950"/>
      <c r="M41" s="951"/>
      <c r="N41" s="951"/>
      <c r="O41" s="952"/>
      <c r="P41" s="921"/>
      <c r="Q41" s="922"/>
      <c r="R41" s="923"/>
      <c r="S41" s="775">
        <f>IF(COUNT($S39:$AD39,$AH39:$AP39,$AT39)=0,"",$L39*(S39/($AE39+$AQ39+$AT39)))</f>
        <v>3300</v>
      </c>
      <c r="T41" s="776"/>
      <c r="U41" s="777"/>
      <c r="V41" s="775">
        <f>IF(COUNT($S39:$AD39,$AH39:$AP39,$AT39)=0,"",$L39*(V39/($AE39+$AQ39+$AT39)))</f>
        <v>4200</v>
      </c>
      <c r="W41" s="776"/>
      <c r="X41" s="777"/>
      <c r="Y41" s="775">
        <f>IF(COUNT($S39:$AD39,$AH39:$AP39,$AT39)=0,"",$L39*(Y39/($AE39+$AQ39+$AT39)))</f>
        <v>0</v>
      </c>
      <c r="Z41" s="776"/>
      <c r="AA41" s="777"/>
      <c r="AB41" s="775">
        <f>IF(COUNT($S39:$AD39,$AH39:$AP39,$AT39)=0,"",$L39*(AB39/($AE39+$AQ39+$AT39)))</f>
        <v>0</v>
      </c>
      <c r="AC41" s="776"/>
      <c r="AD41" s="777"/>
      <c r="AE41" s="775">
        <f>IF(COUNT($S39:$AD39,$AH39:$AP39,$AT39)=0,"",$L39*(AE39/($AE39+$AQ39+$AT39)))</f>
        <v>7500</v>
      </c>
      <c r="AF41" s="776"/>
      <c r="AG41" s="777"/>
      <c r="AH41" s="769">
        <f>IF(COUNT($S39:$AD39,$AH39:$AP39,$AT39)=0,"",$L39*(AH39/($AE39+$AQ39+$AT39)))</f>
        <v>20800</v>
      </c>
      <c r="AI41" s="770"/>
      <c r="AJ41" s="771"/>
      <c r="AK41" s="769">
        <f>IF(COUNT($S39:$AD39,$AH39:$AP39,$AT39)=0,"",$L39*(AK39/($AE39+$AQ39+$AT39)))</f>
        <v>0</v>
      </c>
      <c r="AL41" s="770"/>
      <c r="AM41" s="771"/>
      <c r="AN41" s="769">
        <f>IF(COUNT($S39:$AD39,$AH39:$AP39,$AT39)=0,"",$L39*(AN39/($AE39+$AQ39+$AT39)))</f>
        <v>0</v>
      </c>
      <c r="AO41" s="770"/>
      <c r="AP41" s="771"/>
      <c r="AQ41" s="769">
        <f>IF(COUNT($S39:$AD39,$AH39:$AP39,$AT39)=0,"",$L39*(AQ39/($AE39+$AQ39+$AT39)))</f>
        <v>20800</v>
      </c>
      <c r="AR41" s="770"/>
      <c r="AS41" s="771"/>
      <c r="AT41" s="766">
        <f>IF(COUNT($S39:$AD39,$AH39:$AP39,$AT39)=0,"",$L39*(AT39/($AE39+$AQ39+$AT39)))</f>
        <v>1700</v>
      </c>
      <c r="AU41" s="767"/>
      <c r="AV41" s="768"/>
    </row>
    <row r="42" spans="1:48" s="14" customFormat="1" ht="12" customHeight="1">
      <c r="A42" s="838">
        <v>10</v>
      </c>
      <c r="B42" s="914" t="s">
        <v>75</v>
      </c>
      <c r="C42" s="914"/>
      <c r="D42" s="914"/>
      <c r="E42" s="914"/>
      <c r="F42" s="914"/>
      <c r="G42" s="914" t="s">
        <v>75</v>
      </c>
      <c r="H42" s="914"/>
      <c r="I42" s="914"/>
      <c r="J42" s="914"/>
      <c r="K42" s="914"/>
      <c r="L42" s="944">
        <f>明細書2!B12</f>
        <v>70000</v>
      </c>
      <c r="M42" s="945"/>
      <c r="N42" s="945"/>
      <c r="O42" s="946"/>
      <c r="P42" s="915" t="s">
        <v>113</v>
      </c>
      <c r="Q42" s="916"/>
      <c r="R42" s="917"/>
      <c r="S42" s="803">
        <f>+諸経費按分!D28</f>
        <v>0</v>
      </c>
      <c r="T42" s="804"/>
      <c r="U42" s="805"/>
      <c r="V42" s="803">
        <f>+諸経費按分!E28</f>
        <v>0</v>
      </c>
      <c r="W42" s="804"/>
      <c r="X42" s="805"/>
      <c r="Y42" s="803">
        <f>+諸経費按分!E28</f>
        <v>0</v>
      </c>
      <c r="Z42" s="804"/>
      <c r="AA42" s="805"/>
      <c r="AB42" s="803"/>
      <c r="AC42" s="804"/>
      <c r="AD42" s="805"/>
      <c r="AE42" s="825">
        <f>IF(COUNT($S42:$AD42,$AH42:$AP42,$AT42)=0,"",SUM(S42:AD42))</f>
        <v>0</v>
      </c>
      <c r="AF42" s="826"/>
      <c r="AG42" s="827"/>
      <c r="AH42" s="803"/>
      <c r="AI42" s="804"/>
      <c r="AJ42" s="805"/>
      <c r="AK42" s="803"/>
      <c r="AL42" s="804"/>
      <c r="AM42" s="805"/>
      <c r="AN42" s="803"/>
      <c r="AO42" s="804"/>
      <c r="AP42" s="805"/>
      <c r="AQ42" s="832">
        <f>IF(COUNT($S42:$AD42,$AH42:$AP42,$AT42)=0,"",SUM(AH42:AP42))</f>
        <v>0</v>
      </c>
      <c r="AR42" s="833"/>
      <c r="AS42" s="834"/>
      <c r="AT42" s="803">
        <v>200000</v>
      </c>
      <c r="AU42" s="804"/>
      <c r="AV42" s="805"/>
    </row>
    <row r="43" spans="1:48" s="14" customFormat="1" ht="12" customHeight="1">
      <c r="A43" s="838"/>
      <c r="B43" s="914"/>
      <c r="C43" s="914"/>
      <c r="D43" s="914"/>
      <c r="E43" s="914"/>
      <c r="F43" s="914"/>
      <c r="G43" s="914"/>
      <c r="H43" s="914"/>
      <c r="I43" s="914"/>
      <c r="J43" s="914"/>
      <c r="K43" s="914"/>
      <c r="L43" s="947"/>
      <c r="M43" s="948"/>
      <c r="N43" s="948"/>
      <c r="O43" s="949"/>
      <c r="P43" s="918"/>
      <c r="Q43" s="919"/>
      <c r="R43" s="920"/>
      <c r="S43" s="806">
        <f>IF(COUNT($S42:$AD42,$AH42:$AP42,$AT42)=0,"",ROUND(S42/SUM($S42:$AD42,$AH42:$AP42,$AT42),3))</f>
        <v>0</v>
      </c>
      <c r="T43" s="807"/>
      <c r="U43" s="808"/>
      <c r="V43" s="806">
        <f>IF(COUNT($S42:$AD42,$AH42:$AP42,$AT42)=0,"",ROUND(V42/SUM($S42:$AD42,$AH42:$AP42,$AT42),3))</f>
        <v>0</v>
      </c>
      <c r="W43" s="807"/>
      <c r="X43" s="808"/>
      <c r="Y43" s="806">
        <f>IF(COUNT($S42:$AD42,$AH42:$AP42,$AT42)=0,"",ROUND(Y42/SUM($S42:$AD42,$AH42:$AP42,$AT42),3))</f>
        <v>0</v>
      </c>
      <c r="Z43" s="807"/>
      <c r="AA43" s="808"/>
      <c r="AB43" s="806">
        <f>IF(COUNT($S42:$AD42,$AH42:$AP42,$AT42)=0,"",ROUND(AB42/SUM($S42:$AD42,$AH42:$AP42,$AT42),3))</f>
        <v>0</v>
      </c>
      <c r="AC43" s="807"/>
      <c r="AD43" s="808"/>
      <c r="AE43" s="806">
        <f>IF(COUNT($S42:$AD42,$AH42:$AP42,$AT42)=0,"",ROUND(AE42/SUM($S42:$AD42,$AH42:$AP42,$AT42),3))</f>
        <v>0</v>
      </c>
      <c r="AF43" s="807"/>
      <c r="AG43" s="808"/>
      <c r="AH43" s="812">
        <f>IF(COUNT($S42:$AD42,$AH42:$AP42,$AT42)=0,"",ROUND(AH42/SUM($S42:$AD42,$AH42:$AP42,$AT42),3))</f>
        <v>0</v>
      </c>
      <c r="AI43" s="813"/>
      <c r="AJ43" s="814"/>
      <c r="AK43" s="812">
        <f>IF(COUNT($S42:$AD42,$AH42:$AP42,$AT42)=0,"",ROUND(AK42/SUM($S42:$AD42,$AH42:$AP42,$AT42),3))</f>
        <v>0</v>
      </c>
      <c r="AL43" s="813"/>
      <c r="AM43" s="814"/>
      <c r="AN43" s="812">
        <f>IF(COUNT($S42:$AD42,$AH42:$AP42,$AT42)=0,"",ROUND(AN42/SUM($S42:$AD42,$AH42:$AP42,$AT42),3))</f>
        <v>0</v>
      </c>
      <c r="AO43" s="813"/>
      <c r="AP43" s="814"/>
      <c r="AQ43" s="812">
        <f>IF(COUNT($S42:$AD42,$AH42:$AP42,$AT42)=0,"",ROUND(AQ42/SUM($S42:$AD42,$AH42:$AP42,$AT42),3))</f>
        <v>0</v>
      </c>
      <c r="AR43" s="813"/>
      <c r="AS43" s="814"/>
      <c r="AT43" s="829">
        <f>IF(COUNT($S42:$AD42,$AH42:$AP42,$AT42)=0,"",ROUND(AT42/SUM($S42:$AD42,$AH42:$AP42,$AT42),3))</f>
        <v>1</v>
      </c>
      <c r="AU43" s="830"/>
      <c r="AV43" s="831"/>
    </row>
    <row r="44" spans="1:48" s="14" customFormat="1" ht="12" customHeight="1">
      <c r="A44" s="838"/>
      <c r="B44" s="914"/>
      <c r="C44" s="914"/>
      <c r="D44" s="914"/>
      <c r="E44" s="914"/>
      <c r="F44" s="914"/>
      <c r="G44" s="914"/>
      <c r="H44" s="914"/>
      <c r="I44" s="914"/>
      <c r="J44" s="914"/>
      <c r="K44" s="914"/>
      <c r="L44" s="950"/>
      <c r="M44" s="951"/>
      <c r="N44" s="951"/>
      <c r="O44" s="952"/>
      <c r="P44" s="921"/>
      <c r="Q44" s="922"/>
      <c r="R44" s="923"/>
      <c r="S44" s="775">
        <f>IF(COUNT($S42:$AD42,$AH42:$AP42,$AT42)=0,"",$L42*(S42/($AE42+$AQ42+$AT42)))</f>
        <v>0</v>
      </c>
      <c r="T44" s="776"/>
      <c r="U44" s="777"/>
      <c r="V44" s="775">
        <f>IF(COUNT($S42:$AD42,$AH42:$AP42,$AT42)=0,"",$L42*(V42/($AE42+$AQ42+$AT42)))</f>
        <v>0</v>
      </c>
      <c r="W44" s="776"/>
      <c r="X44" s="777"/>
      <c r="Y44" s="775">
        <f>IF(COUNT($S42:$AD42,$AH42:$AP42,$AT42)=0,"",$L42*(Y42/($AE42+$AQ42+$AT42)))</f>
        <v>0</v>
      </c>
      <c r="Z44" s="776"/>
      <c r="AA44" s="777"/>
      <c r="AB44" s="775">
        <f>IF(COUNT($S42:$AD42,$AH42:$AP42,$AT42)=0,"",$L42*(AB42/($AE42+$AQ42+$AT42)))</f>
        <v>0</v>
      </c>
      <c r="AC44" s="776"/>
      <c r="AD44" s="777"/>
      <c r="AE44" s="775">
        <f>IF(COUNT($S42:$AD42,$AH42:$AP42,$AT42)=0,"",$L42*(AE42/($AE42+$AQ42+$AT42)))</f>
        <v>0</v>
      </c>
      <c r="AF44" s="776"/>
      <c r="AG44" s="777"/>
      <c r="AH44" s="769">
        <f>IF(COUNT($S42:$AD42,$AH42:$AP42,$AT42)=0,"",$L42*(AH42/($AE42+$AQ42+$AT42)))</f>
        <v>0</v>
      </c>
      <c r="AI44" s="770"/>
      <c r="AJ44" s="771"/>
      <c r="AK44" s="769">
        <f>IF(COUNT($S42:$AD42,$AH42:$AP42,$AT42)=0,"",$L42*(AK42/($AE42+$AQ42+$AT42)))</f>
        <v>0</v>
      </c>
      <c r="AL44" s="770"/>
      <c r="AM44" s="771"/>
      <c r="AN44" s="769">
        <f>IF(COUNT($S42:$AD42,$AH42:$AP42,$AT42)=0,"",$L42*(AN42/($AE42+$AQ42+$AT42)))</f>
        <v>0</v>
      </c>
      <c r="AO44" s="770"/>
      <c r="AP44" s="771"/>
      <c r="AQ44" s="769">
        <f>IF(COUNT($S42:$AD42,$AH42:$AP42,$AT42)=0,"",$L42*(AQ42/($AE42+$AQ42+$AT42)))</f>
        <v>0</v>
      </c>
      <c r="AR44" s="770"/>
      <c r="AS44" s="771"/>
      <c r="AT44" s="766">
        <f>IF(COUNT($S42:$AD42,$AH42:$AP42,$AT42)=0,"",$L42*(AT42/($AE42+$AQ42+$AT42)))</f>
        <v>70000</v>
      </c>
      <c r="AU44" s="767"/>
      <c r="AV44" s="768"/>
    </row>
    <row r="45" spans="1:48" s="14" customFormat="1" ht="12" customHeight="1">
      <c r="A45" s="13"/>
      <c r="B45" s="905" t="s">
        <v>182</v>
      </c>
      <c r="C45" s="906"/>
      <c r="D45" s="906"/>
      <c r="E45" s="906"/>
      <c r="F45" s="906"/>
      <c r="G45" s="906"/>
      <c r="H45" s="906"/>
      <c r="I45" s="906"/>
      <c r="J45" s="906"/>
      <c r="K45" s="906"/>
      <c r="L45" s="941">
        <f>IF(COUNT(L15:O44)=0,"",SUM(L15:O44))</f>
        <v>2906980</v>
      </c>
      <c r="M45" s="942"/>
      <c r="N45" s="942"/>
      <c r="O45" s="943"/>
      <c r="P45" s="838"/>
      <c r="Q45" s="838"/>
      <c r="R45" s="838"/>
      <c r="S45" s="775">
        <f>IF(COUNT(S15,S18,S21,S24,S27,S30,S33,S36,S39,S42)=0,"",SUM(S17,S20,S23,S26,S29,S32,S35,S38,S41,S44))</f>
        <v>315219.99155592616</v>
      </c>
      <c r="T45" s="776"/>
      <c r="U45" s="777"/>
      <c r="V45" s="775">
        <f>IF(COUNT(V15,V18,V21,V24,V27,V30,V33,V36,V39,V42)=0,"",SUM(V17,V20,V23,V26,V29,V32,V35,V38,V41,V44))</f>
        <v>394125.02205794415</v>
      </c>
      <c r="W45" s="776"/>
      <c r="X45" s="777"/>
      <c r="Y45" s="775">
        <f>IF(COUNT(Y15,Y18,Y21,Y24,Y27,Y30,Y33,Y36,Y39,Y42)=0,"",SUM(Y17,Y20,Y23,Y26,Y29,Y32,Y35,Y38,Y41,Y44))</f>
        <v>0</v>
      </c>
      <c r="Z45" s="776"/>
      <c r="AA45" s="777"/>
      <c r="AB45" s="775" t="str">
        <f>IF(COUNT(AB15,AB18,AB21,AB24,AB27,AB30,AB33,AB36,AB39,AB42)=0,"",SUM(AB17,AB20,AB23,AB26,AB29,AB32,AB35,AB38,AB41,AB44))</f>
        <v/>
      </c>
      <c r="AC45" s="776"/>
      <c r="AD45" s="777"/>
      <c r="AE45" s="775">
        <f>IF(COUNT(AE15,AE18,AE21,AE24,AE27,AE30,AE33,AE36,AE39,AE42)=0,"",SUM(AE17,AE20,AE23,AE26,AE29,AE32,AE35,AE38,AE41,AE44))</f>
        <v>709345.01361387025</v>
      </c>
      <c r="AF45" s="776"/>
      <c r="AG45" s="777"/>
      <c r="AH45" s="769">
        <f>IF(COUNT(AH15,AH18,AH21,AH24,AH27,AH30,AH33,AH36,AH39,AH42)=0,"",SUM(AH17,AH20,AH23,AH26,AH29,AH32,AH35,AH38,AH41,AH44))</f>
        <v>1970025.020665562</v>
      </c>
      <c r="AI45" s="770"/>
      <c r="AJ45" s="771"/>
      <c r="AK45" s="769" t="str">
        <f>IF(COUNT(AK15,AK18,AK21,AK24,AK27,AK30,AK33,AK36,AK39,AK42)=0,"",SUM(AK17,AK20,AK23,AK26,AK29,AK32,AK35,AK38,AK41,AK44))</f>
        <v/>
      </c>
      <c r="AL45" s="770"/>
      <c r="AM45" s="771"/>
      <c r="AN45" s="769" t="str">
        <f>IF(COUNT(AN15,AN18,AN21,AN24,AN27,AN30,AN33,AN36,AN39,AN42)=0,"",SUM(AN17,AN20,AN23,AN26,AN29,AN32,AN35,AN38,AN41,AN44))</f>
        <v/>
      </c>
      <c r="AO45" s="770"/>
      <c r="AP45" s="771"/>
      <c r="AQ45" s="769">
        <f>IF(COUNT(AQ15,AQ18,AQ21,AQ24,AQ27,AQ30,AQ33,AQ36,AQ39,AQ42)=0,"",SUM(AQ17,AQ20,AQ23,AQ26,AQ29,AQ32,AQ35,AQ38,AQ41,AQ44))</f>
        <v>1970025.020665562</v>
      </c>
      <c r="AR45" s="770"/>
      <c r="AS45" s="771"/>
      <c r="AT45" s="766">
        <f>IF(COUNT(AT15,AT18,AT21,AT24,AT27,AT30,AT33,AT36,AT39,AT42)=0,"",SUM(AT17,AT20,AT23,AT26,AT29,AT32,AT35,AT38,AT41,AT44))</f>
        <v>227609.96572056765</v>
      </c>
      <c r="AU45" s="767"/>
      <c r="AV45" s="768"/>
    </row>
    <row r="46" spans="1:48" s="14" customFormat="1" ht="12" customHeight="1">
      <c r="A46" s="16"/>
      <c r="B46" s="99"/>
      <c r="C46" s="99"/>
      <c r="D46" s="99"/>
      <c r="E46" s="99"/>
      <c r="F46" s="99"/>
      <c r="G46" s="99"/>
      <c r="H46" s="99"/>
      <c r="I46" s="99"/>
      <c r="J46" s="99"/>
      <c r="K46" s="99"/>
      <c r="L46" s="165"/>
      <c r="M46" s="165"/>
      <c r="N46" s="165"/>
      <c r="O46" s="165"/>
      <c r="P46" s="16"/>
      <c r="Q46" s="16"/>
      <c r="R46" s="16"/>
      <c r="S46" s="165"/>
      <c r="T46" s="165"/>
      <c r="U46" s="165"/>
      <c r="V46" s="165"/>
      <c r="W46" s="165"/>
      <c r="X46" s="165"/>
      <c r="Y46" s="165"/>
      <c r="Z46" s="165"/>
      <c r="AA46" s="165"/>
      <c r="AB46" s="165"/>
      <c r="AC46" s="165"/>
      <c r="AD46" s="165"/>
      <c r="AE46" s="165"/>
      <c r="AF46" s="165"/>
      <c r="AG46" s="165"/>
      <c r="AH46" s="165"/>
      <c r="AI46" s="165"/>
      <c r="AJ46" s="165"/>
      <c r="AK46" s="165"/>
      <c r="AL46" s="165"/>
      <c r="AM46" s="165"/>
      <c r="AN46" s="165"/>
      <c r="AO46" s="165"/>
      <c r="AP46" s="165"/>
      <c r="AQ46" s="165"/>
      <c r="AR46" s="165"/>
      <c r="AS46" s="165"/>
      <c r="AT46" s="165"/>
      <c r="AU46" s="165"/>
      <c r="AV46" s="165"/>
    </row>
    <row r="47" spans="1:48" s="14" customFormat="1" ht="12" customHeight="1">
      <c r="A47" s="16"/>
      <c r="B47" s="99"/>
      <c r="C47" s="99"/>
      <c r="D47" s="99"/>
      <c r="E47" s="99"/>
      <c r="F47" s="99"/>
      <c r="G47" s="99"/>
      <c r="H47" s="99"/>
      <c r="I47" s="99"/>
      <c r="J47" s="99"/>
      <c r="K47" s="99"/>
      <c r="L47" s="165"/>
      <c r="M47" s="165"/>
      <c r="N47" s="165"/>
      <c r="O47" s="165"/>
      <c r="P47" s="16"/>
      <c r="Q47" s="16"/>
      <c r="R47" s="16"/>
      <c r="S47" s="165"/>
      <c r="T47" s="165"/>
      <c r="U47" s="165"/>
      <c r="V47" s="165"/>
      <c r="W47" s="165"/>
      <c r="X47" s="165"/>
      <c r="Y47" s="165"/>
      <c r="Z47" s="165"/>
      <c r="AA47" s="165"/>
      <c r="AB47" s="165"/>
      <c r="AC47" s="165"/>
      <c r="AD47" s="165"/>
      <c r="AE47" s="165"/>
      <c r="AF47" s="165"/>
      <c r="AG47" s="165"/>
      <c r="AH47" s="165"/>
      <c r="AI47" s="165"/>
      <c r="AJ47" s="165"/>
      <c r="AK47" s="165"/>
      <c r="AL47" s="165"/>
      <c r="AM47" s="165"/>
      <c r="AN47" s="165"/>
      <c r="AO47" s="165"/>
      <c r="AP47" s="165"/>
      <c r="AQ47" s="165"/>
      <c r="AR47" s="165"/>
      <c r="AS47" s="165"/>
      <c r="AT47" s="165"/>
      <c r="AU47" s="165"/>
      <c r="AV47" s="165"/>
    </row>
    <row r="48" spans="1:48" s="14" customFormat="1" ht="12" customHeight="1">
      <c r="A48" s="16"/>
      <c r="B48" s="99"/>
      <c r="C48" s="99"/>
      <c r="D48" s="99"/>
      <c r="E48" s="99"/>
      <c r="F48" s="99"/>
      <c r="G48" s="99"/>
      <c r="H48" s="99"/>
      <c r="I48" s="99"/>
      <c r="J48" s="99"/>
      <c r="K48" s="99"/>
      <c r="L48" s="165"/>
      <c r="M48" s="165"/>
      <c r="N48" s="165"/>
      <c r="O48" s="165"/>
      <c r="P48" s="16"/>
      <c r="Q48" s="16"/>
      <c r="R48" s="16"/>
      <c r="S48" s="165"/>
      <c r="T48" s="165"/>
      <c r="U48" s="165"/>
      <c r="V48" s="165"/>
      <c r="W48" s="165"/>
      <c r="X48" s="165"/>
      <c r="Y48" s="165"/>
      <c r="Z48" s="165"/>
      <c r="AA48" s="165"/>
      <c r="AB48" s="165"/>
      <c r="AC48" s="165"/>
      <c r="AD48" s="165"/>
      <c r="AE48" s="165"/>
      <c r="AF48" s="165"/>
      <c r="AG48" s="165"/>
      <c r="AH48" s="165"/>
      <c r="AI48" s="165"/>
      <c r="AJ48" s="165"/>
      <c r="AK48" s="165"/>
      <c r="AL48" s="165"/>
      <c r="AM48" s="165"/>
      <c r="AN48" s="165"/>
      <c r="AO48" s="165"/>
      <c r="AP48" s="165"/>
      <c r="AQ48" s="165"/>
      <c r="AR48" s="165"/>
      <c r="AS48" s="165"/>
      <c r="AT48" s="165"/>
      <c r="AU48" s="165"/>
      <c r="AV48" s="165"/>
    </row>
    <row r="49" spans="1:48" ht="12" customHeight="1">
      <c r="A49" s="2"/>
      <c r="B49" s="100"/>
      <c r="C49" s="100"/>
      <c r="D49" s="100"/>
      <c r="E49" s="100"/>
      <c r="F49" s="100"/>
      <c r="G49" s="100"/>
      <c r="H49" s="100"/>
      <c r="I49" s="100"/>
      <c r="J49" s="100"/>
      <c r="K49" s="100"/>
      <c r="L49" s="100"/>
      <c r="M49" s="101"/>
      <c r="N49" s="101"/>
      <c r="O49" s="101"/>
      <c r="P49" s="68"/>
      <c r="Q49" s="68"/>
      <c r="R49" s="68"/>
      <c r="S49" s="68"/>
      <c r="T49" s="68"/>
      <c r="U49" s="68"/>
      <c r="V49" s="3"/>
      <c r="W49" s="3"/>
      <c r="X49" s="3"/>
      <c r="Y49" s="3"/>
      <c r="Z49" s="3"/>
      <c r="AA49" s="3"/>
      <c r="AB49" s="3"/>
      <c r="AC49" s="3"/>
      <c r="AD49" s="3"/>
      <c r="AE49" s="3"/>
      <c r="AF49" s="3"/>
      <c r="AG49" s="51"/>
      <c r="AH49" s="67"/>
      <c r="AI49" s="67"/>
      <c r="AJ49" s="67"/>
      <c r="AK49" s="67"/>
      <c r="AL49" s="67"/>
      <c r="AM49" s="67"/>
      <c r="AU49" s="117"/>
      <c r="AV49" s="51" t="s">
        <v>241</v>
      </c>
    </row>
    <row r="50" spans="1:48" ht="12" customHeight="1">
      <c r="A50" s="66"/>
      <c r="B50" s="102"/>
      <c r="C50" s="102"/>
      <c r="D50" s="102"/>
      <c r="E50" s="102"/>
      <c r="F50" s="102"/>
      <c r="G50" s="102"/>
      <c r="H50" s="102"/>
      <c r="I50" s="102"/>
      <c r="J50" s="102"/>
      <c r="K50" s="102"/>
      <c r="L50" s="102"/>
      <c r="M50" s="102"/>
      <c r="N50" s="102"/>
      <c r="O50" s="102"/>
      <c r="P50" s="4"/>
      <c r="Q50" s="4"/>
      <c r="R50" s="4"/>
      <c r="S50" s="4"/>
      <c r="T50" s="4"/>
      <c r="U50" s="4"/>
      <c r="V50" s="5"/>
      <c r="W50" s="1"/>
      <c r="X50" s="5"/>
      <c r="Y50" s="1"/>
      <c r="Z50" s="5"/>
      <c r="AA50" s="1"/>
      <c r="AB50" s="4"/>
      <c r="AE50" s="1"/>
      <c r="AF50" s="1"/>
      <c r="AG50" s="1"/>
      <c r="AH50" s="1"/>
      <c r="AI50" s="910" t="s">
        <v>162</v>
      </c>
      <c r="AJ50" s="911"/>
      <c r="AK50" s="911"/>
      <c r="AL50" s="911"/>
      <c r="AM50" s="912"/>
      <c r="AN50" s="843"/>
      <c r="AO50" s="843"/>
      <c r="AP50" s="843"/>
      <c r="AQ50" s="843"/>
      <c r="AR50" s="843"/>
      <c r="AS50" s="843"/>
      <c r="AT50" s="843"/>
      <c r="AU50" s="843"/>
      <c r="AV50" s="843"/>
    </row>
    <row r="51" spans="1:48" s="3" customFormat="1" ht="12" customHeight="1">
      <c r="A51" s="67"/>
      <c r="B51" s="100"/>
      <c r="C51" s="100"/>
      <c r="D51" s="100"/>
      <c r="E51" s="100"/>
      <c r="F51" s="100"/>
      <c r="G51" s="100"/>
      <c r="H51" s="100"/>
      <c r="I51" s="100"/>
      <c r="J51" s="100"/>
      <c r="K51" s="100"/>
      <c r="L51" s="100"/>
      <c r="M51" s="100"/>
      <c r="N51" s="100"/>
      <c r="O51" s="100"/>
      <c r="P51" s="67"/>
      <c r="Q51" s="67"/>
      <c r="R51" s="67"/>
      <c r="S51" s="67"/>
      <c r="T51" s="67"/>
      <c r="U51" s="67"/>
      <c r="V51" s="67"/>
      <c r="W51" s="67"/>
      <c r="X51" s="67"/>
      <c r="Y51" s="67"/>
      <c r="Z51" s="67"/>
      <c r="AA51" s="67"/>
      <c r="AB51" s="2"/>
      <c r="AE51" s="1"/>
      <c r="AF51" s="1"/>
      <c r="AG51" s="1"/>
      <c r="AH51" s="1"/>
      <c r="AI51" s="910" t="s">
        <v>163</v>
      </c>
      <c r="AJ51" s="911"/>
      <c r="AK51" s="911"/>
      <c r="AL51" s="911"/>
      <c r="AM51" s="912"/>
      <c r="AN51" s="844" t="s">
        <v>288</v>
      </c>
      <c r="AO51" s="844"/>
      <c r="AP51" s="844"/>
      <c r="AQ51" s="844"/>
      <c r="AR51" s="844"/>
      <c r="AS51" s="844"/>
      <c r="AT51" s="844"/>
      <c r="AU51" s="844"/>
      <c r="AV51" s="844"/>
    </row>
    <row r="52" spans="1:48" s="3" customFormat="1" ht="12" customHeight="1">
      <c r="A52" s="8"/>
      <c r="B52" s="103"/>
      <c r="C52" s="103"/>
      <c r="D52" s="103"/>
      <c r="E52" s="103"/>
      <c r="F52" s="103"/>
      <c r="G52" s="103"/>
      <c r="H52" s="103"/>
      <c r="I52" s="103"/>
      <c r="J52" s="103"/>
      <c r="K52" s="103"/>
      <c r="L52" s="103"/>
      <c r="M52" s="103"/>
      <c r="N52" s="103"/>
      <c r="O52" s="104"/>
      <c r="Q52" s="9"/>
      <c r="R52" s="9"/>
      <c r="S52" s="9"/>
      <c r="T52" s="9"/>
      <c r="U52" s="10"/>
      <c r="AG52" s="12"/>
      <c r="AH52" s="9"/>
      <c r="AI52" s="9"/>
      <c r="AJ52" s="10"/>
      <c r="AK52" s="10"/>
      <c r="AL52" s="11"/>
      <c r="AM52" s="10"/>
      <c r="AV52" s="12" t="s">
        <v>176</v>
      </c>
    </row>
    <row r="53" spans="1:48" s="3" customFormat="1" ht="12" customHeight="1">
      <c r="A53" s="838" t="s">
        <v>170</v>
      </c>
      <c r="B53" s="931" t="s">
        <v>177</v>
      </c>
      <c r="C53" s="932"/>
      <c r="D53" s="932"/>
      <c r="E53" s="932"/>
      <c r="F53" s="933"/>
      <c r="G53" s="905" t="s">
        <v>178</v>
      </c>
      <c r="H53" s="906"/>
      <c r="I53" s="906"/>
      <c r="J53" s="906"/>
      <c r="K53" s="906"/>
      <c r="L53" s="906"/>
      <c r="M53" s="906"/>
      <c r="N53" s="906"/>
      <c r="O53" s="940"/>
      <c r="P53" s="845" t="s">
        <v>173</v>
      </c>
      <c r="Q53" s="846"/>
      <c r="R53" s="847"/>
      <c r="S53" s="828" t="s">
        <v>183</v>
      </c>
      <c r="T53" s="828"/>
      <c r="U53" s="828"/>
      <c r="V53" s="828"/>
      <c r="W53" s="828"/>
      <c r="X53" s="828"/>
      <c r="Y53" s="828"/>
      <c r="Z53" s="828"/>
      <c r="AA53" s="828"/>
      <c r="AB53" s="828"/>
      <c r="AC53" s="828"/>
      <c r="AD53" s="828"/>
      <c r="AE53" s="828"/>
      <c r="AF53" s="828"/>
      <c r="AG53" s="828"/>
      <c r="AH53" s="815" t="s">
        <v>184</v>
      </c>
      <c r="AI53" s="816"/>
      <c r="AJ53" s="816"/>
      <c r="AK53" s="816"/>
      <c r="AL53" s="816"/>
      <c r="AM53" s="816"/>
      <c r="AN53" s="816"/>
      <c r="AO53" s="816"/>
      <c r="AP53" s="816"/>
      <c r="AQ53" s="816"/>
      <c r="AR53" s="816"/>
      <c r="AS53" s="817"/>
      <c r="AT53" s="824" t="s">
        <v>164</v>
      </c>
      <c r="AU53" s="824"/>
      <c r="AV53" s="824"/>
    </row>
    <row r="54" spans="1:48" s="3" customFormat="1" ht="12" customHeight="1">
      <c r="A54" s="838"/>
      <c r="B54" s="934"/>
      <c r="C54" s="935"/>
      <c r="D54" s="935"/>
      <c r="E54" s="935"/>
      <c r="F54" s="936"/>
      <c r="G54" s="934" t="s">
        <v>179</v>
      </c>
      <c r="H54" s="935"/>
      <c r="I54" s="935"/>
      <c r="J54" s="935"/>
      <c r="K54" s="936"/>
      <c r="L54" s="934" t="s">
        <v>180</v>
      </c>
      <c r="M54" s="935"/>
      <c r="N54" s="935"/>
      <c r="O54" s="936"/>
      <c r="P54" s="848"/>
      <c r="Q54" s="849"/>
      <c r="R54" s="850"/>
      <c r="S54" s="821" t="s">
        <v>129</v>
      </c>
      <c r="T54" s="822"/>
      <c r="U54" s="823"/>
      <c r="V54" s="821" t="s">
        <v>131</v>
      </c>
      <c r="W54" s="822"/>
      <c r="X54" s="823"/>
      <c r="Y54" s="821" t="s">
        <v>132</v>
      </c>
      <c r="Z54" s="822"/>
      <c r="AA54" s="823"/>
      <c r="AB54" s="794" t="s">
        <v>165</v>
      </c>
      <c r="AC54" s="795"/>
      <c r="AD54" s="796"/>
      <c r="AE54" s="794" t="s">
        <v>166</v>
      </c>
      <c r="AF54" s="795"/>
      <c r="AG54" s="796"/>
      <c r="AH54" s="821" t="s">
        <v>174</v>
      </c>
      <c r="AI54" s="822"/>
      <c r="AJ54" s="823"/>
      <c r="AK54" s="821" t="s">
        <v>181</v>
      </c>
      <c r="AL54" s="822"/>
      <c r="AM54" s="823"/>
      <c r="AN54" s="794" t="s">
        <v>165</v>
      </c>
      <c r="AO54" s="795"/>
      <c r="AP54" s="796"/>
      <c r="AQ54" s="794" t="s">
        <v>166</v>
      </c>
      <c r="AR54" s="795"/>
      <c r="AS54" s="796"/>
      <c r="AT54" s="824"/>
      <c r="AU54" s="824"/>
      <c r="AV54" s="824"/>
    </row>
    <row r="55" spans="1:48" s="3" customFormat="1" ht="12" customHeight="1">
      <c r="A55" s="838"/>
      <c r="B55" s="934"/>
      <c r="C55" s="935"/>
      <c r="D55" s="935"/>
      <c r="E55" s="935"/>
      <c r="F55" s="936"/>
      <c r="G55" s="934"/>
      <c r="H55" s="935"/>
      <c r="I55" s="935"/>
      <c r="J55" s="935"/>
      <c r="K55" s="936"/>
      <c r="L55" s="934"/>
      <c r="M55" s="935"/>
      <c r="N55" s="935"/>
      <c r="O55" s="936"/>
      <c r="P55" s="848"/>
      <c r="Q55" s="849"/>
      <c r="R55" s="850"/>
      <c r="S55" s="818" t="str">
        <f>S9</f>
        <v>青少年育成事業</v>
      </c>
      <c r="T55" s="819"/>
      <c r="U55" s="820"/>
      <c r="V55" s="818" t="str">
        <f>V9</f>
        <v>まちづくり事業</v>
      </c>
      <c r="W55" s="819"/>
      <c r="X55" s="820"/>
      <c r="Y55" s="818" t="str">
        <f>Y9</f>
        <v>環境事業</v>
      </c>
      <c r="Z55" s="819"/>
      <c r="AA55" s="820"/>
      <c r="AB55" s="797"/>
      <c r="AC55" s="798"/>
      <c r="AD55" s="799"/>
      <c r="AE55" s="797"/>
      <c r="AF55" s="798"/>
      <c r="AG55" s="799"/>
      <c r="AH55" s="818" t="str">
        <f>AH9</f>
        <v>その他の
関連事業</v>
      </c>
      <c r="AI55" s="819"/>
      <c r="AJ55" s="820"/>
      <c r="AK55" s="69"/>
      <c r="AL55" s="70"/>
      <c r="AM55" s="71"/>
      <c r="AN55" s="797"/>
      <c r="AO55" s="798"/>
      <c r="AP55" s="799"/>
      <c r="AQ55" s="797"/>
      <c r="AR55" s="798"/>
      <c r="AS55" s="799"/>
      <c r="AT55" s="824"/>
      <c r="AU55" s="824"/>
      <c r="AV55" s="824"/>
    </row>
    <row r="56" spans="1:48" s="3" customFormat="1" ht="12" customHeight="1">
      <c r="A56" s="838"/>
      <c r="B56" s="934"/>
      <c r="C56" s="935"/>
      <c r="D56" s="935"/>
      <c r="E56" s="935"/>
      <c r="F56" s="936"/>
      <c r="G56" s="934"/>
      <c r="H56" s="935"/>
      <c r="I56" s="935"/>
      <c r="J56" s="935"/>
      <c r="K56" s="936"/>
      <c r="L56" s="934"/>
      <c r="M56" s="935"/>
      <c r="N56" s="935"/>
      <c r="O56" s="936"/>
      <c r="P56" s="848"/>
      <c r="Q56" s="849"/>
      <c r="R56" s="850"/>
      <c r="S56" s="797"/>
      <c r="T56" s="798"/>
      <c r="U56" s="799"/>
      <c r="V56" s="797"/>
      <c r="W56" s="798"/>
      <c r="X56" s="799"/>
      <c r="Y56" s="797"/>
      <c r="Z56" s="798"/>
      <c r="AA56" s="799"/>
      <c r="AB56" s="797"/>
      <c r="AC56" s="798"/>
      <c r="AD56" s="799"/>
      <c r="AE56" s="797"/>
      <c r="AF56" s="798"/>
      <c r="AG56" s="799"/>
      <c r="AH56" s="797"/>
      <c r="AI56" s="798"/>
      <c r="AJ56" s="799"/>
      <c r="AK56" s="44"/>
      <c r="AL56" s="45"/>
      <c r="AM56" s="46"/>
      <c r="AN56" s="797"/>
      <c r="AO56" s="798"/>
      <c r="AP56" s="799"/>
      <c r="AQ56" s="797"/>
      <c r="AR56" s="798"/>
      <c r="AS56" s="799"/>
      <c r="AT56" s="824"/>
      <c r="AU56" s="824"/>
      <c r="AV56" s="824"/>
    </row>
    <row r="57" spans="1:48" s="3" customFormat="1" ht="12" customHeight="1">
      <c r="A57" s="838"/>
      <c r="B57" s="934"/>
      <c r="C57" s="935"/>
      <c r="D57" s="935"/>
      <c r="E57" s="935"/>
      <c r="F57" s="936"/>
      <c r="G57" s="934"/>
      <c r="H57" s="935"/>
      <c r="I57" s="935"/>
      <c r="J57" s="935"/>
      <c r="K57" s="936"/>
      <c r="L57" s="934"/>
      <c r="M57" s="935"/>
      <c r="N57" s="935"/>
      <c r="O57" s="936"/>
      <c r="P57" s="848"/>
      <c r="Q57" s="849"/>
      <c r="R57" s="850"/>
      <c r="S57" s="797"/>
      <c r="T57" s="798"/>
      <c r="U57" s="799"/>
      <c r="V57" s="797"/>
      <c r="W57" s="798"/>
      <c r="X57" s="799"/>
      <c r="Y57" s="797"/>
      <c r="Z57" s="798"/>
      <c r="AA57" s="799"/>
      <c r="AB57" s="797"/>
      <c r="AC57" s="798"/>
      <c r="AD57" s="799"/>
      <c r="AE57" s="797"/>
      <c r="AF57" s="798"/>
      <c r="AG57" s="799"/>
      <c r="AH57" s="797"/>
      <c r="AI57" s="798"/>
      <c r="AJ57" s="799"/>
      <c r="AK57" s="44"/>
      <c r="AL57" s="45"/>
      <c r="AM57" s="46"/>
      <c r="AN57" s="797"/>
      <c r="AO57" s="798"/>
      <c r="AP57" s="799"/>
      <c r="AQ57" s="797"/>
      <c r="AR57" s="798"/>
      <c r="AS57" s="799"/>
      <c r="AT57" s="824"/>
      <c r="AU57" s="824"/>
      <c r="AV57" s="824"/>
    </row>
    <row r="58" spans="1:48" s="3" customFormat="1" ht="12" customHeight="1">
      <c r="A58" s="838"/>
      <c r="B58" s="934"/>
      <c r="C58" s="935"/>
      <c r="D58" s="935"/>
      <c r="E58" s="935"/>
      <c r="F58" s="936"/>
      <c r="G58" s="934"/>
      <c r="H58" s="935"/>
      <c r="I58" s="935"/>
      <c r="J58" s="935"/>
      <c r="K58" s="936"/>
      <c r="L58" s="934"/>
      <c r="M58" s="935"/>
      <c r="N58" s="935"/>
      <c r="O58" s="936"/>
      <c r="P58" s="848"/>
      <c r="Q58" s="849"/>
      <c r="R58" s="850"/>
      <c r="S58" s="797"/>
      <c r="T58" s="798"/>
      <c r="U58" s="799"/>
      <c r="V58" s="797"/>
      <c r="W58" s="798"/>
      <c r="X58" s="799"/>
      <c r="Y58" s="797"/>
      <c r="Z58" s="798"/>
      <c r="AA58" s="799"/>
      <c r="AB58" s="797"/>
      <c r="AC58" s="798"/>
      <c r="AD58" s="799"/>
      <c r="AE58" s="797"/>
      <c r="AF58" s="798"/>
      <c r="AG58" s="799"/>
      <c r="AH58" s="797"/>
      <c r="AI58" s="798"/>
      <c r="AJ58" s="799"/>
      <c r="AK58" s="44"/>
      <c r="AL58" s="45"/>
      <c r="AM58" s="46"/>
      <c r="AN58" s="797"/>
      <c r="AO58" s="798"/>
      <c r="AP58" s="799"/>
      <c r="AQ58" s="797"/>
      <c r="AR58" s="798"/>
      <c r="AS58" s="799"/>
      <c r="AT58" s="824"/>
      <c r="AU58" s="824"/>
      <c r="AV58" s="824"/>
    </row>
    <row r="59" spans="1:48" s="3" customFormat="1" ht="12" customHeight="1">
      <c r="A59" s="838"/>
      <c r="B59" s="934"/>
      <c r="C59" s="935"/>
      <c r="D59" s="935"/>
      <c r="E59" s="935"/>
      <c r="F59" s="936"/>
      <c r="G59" s="934"/>
      <c r="H59" s="935"/>
      <c r="I59" s="935"/>
      <c r="J59" s="935"/>
      <c r="K59" s="936"/>
      <c r="L59" s="934"/>
      <c r="M59" s="935"/>
      <c r="N59" s="935"/>
      <c r="O59" s="936"/>
      <c r="P59" s="848"/>
      <c r="Q59" s="849"/>
      <c r="R59" s="850"/>
      <c r="S59" s="797"/>
      <c r="T59" s="798"/>
      <c r="U59" s="799"/>
      <c r="V59" s="797"/>
      <c r="W59" s="798"/>
      <c r="X59" s="799"/>
      <c r="Y59" s="797"/>
      <c r="Z59" s="798"/>
      <c r="AA59" s="799"/>
      <c r="AB59" s="797"/>
      <c r="AC59" s="798"/>
      <c r="AD59" s="799"/>
      <c r="AE59" s="797"/>
      <c r="AF59" s="798"/>
      <c r="AG59" s="799"/>
      <c r="AH59" s="797"/>
      <c r="AI59" s="798"/>
      <c r="AJ59" s="799"/>
      <c r="AK59" s="854"/>
      <c r="AL59" s="854"/>
      <c r="AM59" s="854"/>
      <c r="AN59" s="797"/>
      <c r="AO59" s="798"/>
      <c r="AP59" s="799"/>
      <c r="AQ59" s="797"/>
      <c r="AR59" s="798"/>
      <c r="AS59" s="799"/>
      <c r="AT59" s="824"/>
      <c r="AU59" s="824"/>
      <c r="AV59" s="824"/>
    </row>
    <row r="60" spans="1:48" s="3" customFormat="1" ht="12" customHeight="1">
      <c r="A60" s="838"/>
      <c r="B60" s="937"/>
      <c r="C60" s="938"/>
      <c r="D60" s="938"/>
      <c r="E60" s="938"/>
      <c r="F60" s="939"/>
      <c r="G60" s="937"/>
      <c r="H60" s="938"/>
      <c r="I60" s="938"/>
      <c r="J60" s="938"/>
      <c r="K60" s="939"/>
      <c r="L60" s="934"/>
      <c r="M60" s="935"/>
      <c r="N60" s="935"/>
      <c r="O60" s="936"/>
      <c r="P60" s="851"/>
      <c r="Q60" s="852"/>
      <c r="R60" s="853"/>
      <c r="S60" s="800"/>
      <c r="T60" s="801"/>
      <c r="U60" s="802"/>
      <c r="V60" s="800"/>
      <c r="W60" s="801"/>
      <c r="X60" s="802"/>
      <c r="Y60" s="800"/>
      <c r="Z60" s="801"/>
      <c r="AA60" s="802"/>
      <c r="AB60" s="800"/>
      <c r="AC60" s="801"/>
      <c r="AD60" s="802"/>
      <c r="AE60" s="800"/>
      <c r="AF60" s="801"/>
      <c r="AG60" s="802"/>
      <c r="AH60" s="800"/>
      <c r="AI60" s="801"/>
      <c r="AJ60" s="802"/>
      <c r="AK60" s="855"/>
      <c r="AL60" s="855"/>
      <c r="AM60" s="855"/>
      <c r="AN60" s="800"/>
      <c r="AO60" s="801"/>
      <c r="AP60" s="802"/>
      <c r="AQ60" s="800"/>
      <c r="AR60" s="801"/>
      <c r="AS60" s="802"/>
      <c r="AT60" s="824"/>
      <c r="AU60" s="824"/>
      <c r="AV60" s="824"/>
    </row>
    <row r="61" spans="1:48" s="3" customFormat="1" ht="12" customHeight="1">
      <c r="A61" s="838">
        <v>11</v>
      </c>
      <c r="B61" s="914" t="s">
        <v>76</v>
      </c>
      <c r="C61" s="914"/>
      <c r="D61" s="914"/>
      <c r="E61" s="914"/>
      <c r="F61" s="914"/>
      <c r="G61" s="914" t="s">
        <v>76</v>
      </c>
      <c r="H61" s="914"/>
      <c r="I61" s="914"/>
      <c r="J61" s="914"/>
      <c r="K61" s="914"/>
      <c r="L61" s="924">
        <f>明細書2!B14</f>
        <v>150000</v>
      </c>
      <c r="M61" s="924"/>
      <c r="N61" s="924"/>
      <c r="O61" s="924"/>
      <c r="P61" s="915" t="s">
        <v>113</v>
      </c>
      <c r="Q61" s="916"/>
      <c r="R61" s="917"/>
      <c r="S61" s="803">
        <f>諸経費按分!D30</f>
        <v>0</v>
      </c>
      <c r="T61" s="804"/>
      <c r="U61" s="805"/>
      <c r="V61" s="803">
        <f>諸経費按分!E30</f>
        <v>0</v>
      </c>
      <c r="W61" s="804"/>
      <c r="X61" s="805"/>
      <c r="Y61" s="803">
        <f>諸経費按分!F30</f>
        <v>0</v>
      </c>
      <c r="Z61" s="804"/>
      <c r="AA61" s="805"/>
      <c r="AB61" s="803"/>
      <c r="AC61" s="804"/>
      <c r="AD61" s="805"/>
      <c r="AE61" s="825">
        <f>IF(COUNT($S61:$AD61,$AH61:$AP61,$AT61)=0,"",SUM(S61:AD61))</f>
        <v>0</v>
      </c>
      <c r="AF61" s="826"/>
      <c r="AG61" s="827"/>
      <c r="AH61" s="803">
        <f>諸経費按分!H30</f>
        <v>0</v>
      </c>
      <c r="AI61" s="804"/>
      <c r="AJ61" s="805"/>
      <c r="AK61" s="803"/>
      <c r="AL61" s="804"/>
      <c r="AM61" s="805"/>
      <c r="AN61" s="803"/>
      <c r="AO61" s="804"/>
      <c r="AP61" s="805"/>
      <c r="AQ61" s="832">
        <f>IF(COUNT($S61:$AD61,$AH61:$AP61,$AT61)=0,"",SUM(AH61:AP61))</f>
        <v>0</v>
      </c>
      <c r="AR61" s="833"/>
      <c r="AS61" s="834"/>
      <c r="AT61" s="803">
        <f>諸経費按分!I30</f>
        <v>150000</v>
      </c>
      <c r="AU61" s="804"/>
      <c r="AV61" s="805"/>
    </row>
    <row r="62" spans="1:48" s="3" customFormat="1" ht="12" customHeight="1">
      <c r="A62" s="838"/>
      <c r="B62" s="914"/>
      <c r="C62" s="914"/>
      <c r="D62" s="914"/>
      <c r="E62" s="914"/>
      <c r="F62" s="914"/>
      <c r="G62" s="914"/>
      <c r="H62" s="914"/>
      <c r="I62" s="914"/>
      <c r="J62" s="914"/>
      <c r="K62" s="914"/>
      <c r="L62" s="924"/>
      <c r="M62" s="924"/>
      <c r="N62" s="924"/>
      <c r="O62" s="924"/>
      <c r="P62" s="918"/>
      <c r="Q62" s="919"/>
      <c r="R62" s="920"/>
      <c r="S62" s="806">
        <f>IF(COUNT($S61:$AD61,$AH61:$AP61,$AT61)=0,"",ROUND(S61/SUM($S61:$AD61,$AH61:$AP61,$AT61),3))</f>
        <v>0</v>
      </c>
      <c r="T62" s="807"/>
      <c r="U62" s="808"/>
      <c r="V62" s="806">
        <f>IF(COUNT($S61:$AD61,$AH61:$AP61,$AT61)=0,"",ROUND(V61/SUM($S61:$AD61,$AH61:$AP61,$AT61),3))</f>
        <v>0</v>
      </c>
      <c r="W62" s="807"/>
      <c r="X62" s="808"/>
      <c r="Y62" s="806">
        <f>IF(COUNT($S61:$AD61,$AH61:$AP61,$AT61)=0,"",ROUND(Y61/SUM($S61:$AD61,$AH61:$AP61,$AT61),3))</f>
        <v>0</v>
      </c>
      <c r="Z62" s="807"/>
      <c r="AA62" s="808"/>
      <c r="AB62" s="806">
        <f>IF(COUNT($S61:$AD61,$AH61:$AP61,$AT61)=0,"",ROUND(AB61/SUM($S61:$AD61,$AH61:$AP61,$AT61),3))</f>
        <v>0</v>
      </c>
      <c r="AC62" s="807"/>
      <c r="AD62" s="808"/>
      <c r="AE62" s="806">
        <f>IF(COUNT($S61:$AD61,$AH61:$AP61,$AT61)=0,"",ROUND(AE61/SUM($S61:$AD61,$AH61:$AP61,$AT61),3))</f>
        <v>0</v>
      </c>
      <c r="AF62" s="807"/>
      <c r="AG62" s="808"/>
      <c r="AH62" s="812">
        <f>IF(COUNT($S61:$AD61,$AH61:$AP61,$AT61)=0,"",ROUND(AH61/SUM($S61:$AD61,$AH61:$AP61,$AT61),3))</f>
        <v>0</v>
      </c>
      <c r="AI62" s="813"/>
      <c r="AJ62" s="814"/>
      <c r="AK62" s="812">
        <f>IF(COUNT($S61:$AD61,$AH61:$AP61,$AT61)=0,"",ROUND(AK61/SUM($S61:$AD61,$AH61:$AP61,$AT61),3))</f>
        <v>0</v>
      </c>
      <c r="AL62" s="813"/>
      <c r="AM62" s="814"/>
      <c r="AN62" s="812">
        <f>IF(COUNT($S61:$AD61,$AH61:$AP61,$AT61)=0,"",ROUND(AN61/SUM($S61:$AD61,$AH61:$AP61,$AT61),3))</f>
        <v>0</v>
      </c>
      <c r="AO62" s="813"/>
      <c r="AP62" s="814"/>
      <c r="AQ62" s="812">
        <f>IF(COUNT($S61:$AD61,$AH61:$AP61,$AT61)=0,"",ROUND(AQ61/SUM($S61:$AD61,$AH61:$AP61,$AT61),3))</f>
        <v>0</v>
      </c>
      <c r="AR62" s="813"/>
      <c r="AS62" s="814"/>
      <c r="AT62" s="829">
        <f>IF(COUNT($S61:$AD61,$AH61:$AP61,$AT61)=0,"",ROUND(AT61/SUM($S61:$AD61,$AH61:$AP61,$AT61),3))</f>
        <v>1</v>
      </c>
      <c r="AU62" s="830"/>
      <c r="AV62" s="831"/>
    </row>
    <row r="63" spans="1:48" s="3" customFormat="1" ht="12" customHeight="1">
      <c r="A63" s="838"/>
      <c r="B63" s="914"/>
      <c r="C63" s="914"/>
      <c r="D63" s="914"/>
      <c r="E63" s="914"/>
      <c r="F63" s="914"/>
      <c r="G63" s="914"/>
      <c r="H63" s="914"/>
      <c r="I63" s="914"/>
      <c r="J63" s="914"/>
      <c r="K63" s="914"/>
      <c r="L63" s="924"/>
      <c r="M63" s="924"/>
      <c r="N63" s="924"/>
      <c r="O63" s="924"/>
      <c r="P63" s="921"/>
      <c r="Q63" s="922"/>
      <c r="R63" s="923"/>
      <c r="S63" s="775">
        <f>IF(COUNT($S61:$AD61,$AH61:$AP61,$AT61)=0,"",$L61*(S61/($AE61+$AQ61+$AT61)))</f>
        <v>0</v>
      </c>
      <c r="T63" s="776"/>
      <c r="U63" s="777"/>
      <c r="V63" s="775">
        <f>IF(COUNT($S61:$AD61,$AH61:$AP61,$AT61)=0,"",$L61*(V61/($AE61+$AQ61+$AT61)))</f>
        <v>0</v>
      </c>
      <c r="W63" s="776"/>
      <c r="X63" s="777"/>
      <c r="Y63" s="775">
        <f>IF(COUNT($S61:$AD61,$AH61:$AP61,$AT61)=0,"",$L61*(Y61/($AE61+$AQ61+$AT61)))</f>
        <v>0</v>
      </c>
      <c r="Z63" s="776"/>
      <c r="AA63" s="777"/>
      <c r="AB63" s="775">
        <f>IF(COUNT($S61:$AD61,$AH61:$AP61,$AT61)=0,"",$L61*(AB61/($AE61+$AQ61+$AT61)))</f>
        <v>0</v>
      </c>
      <c r="AC63" s="776"/>
      <c r="AD63" s="777"/>
      <c r="AE63" s="775">
        <f>IF(COUNT($S61:$AD61,$AH61:$AP61,$AT61)=0,"",$L61*(AE61/($AE61+$AQ61+$AT61)))</f>
        <v>0</v>
      </c>
      <c r="AF63" s="776"/>
      <c r="AG63" s="777"/>
      <c r="AH63" s="769">
        <f>IF(COUNT($S61:$AD61,$AH61:$AP61,$AT61)=0,"",$L61*(AH61/($AE61+$AQ61+$AT61)))</f>
        <v>0</v>
      </c>
      <c r="AI63" s="770"/>
      <c r="AJ63" s="771"/>
      <c r="AK63" s="769">
        <f>IF(COUNT($S61:$AD61,$AH61:$AP61,$AT61)=0,"",$L61*(AK61/($AE61+$AQ61+$AT61)))</f>
        <v>0</v>
      </c>
      <c r="AL63" s="770"/>
      <c r="AM63" s="771"/>
      <c r="AN63" s="769">
        <f>IF(COUNT($S61:$AD61,$AH61:$AP61,$AT61)=0,"",$L61*(AN61/($AE61+$AQ61+$AT61)))</f>
        <v>0</v>
      </c>
      <c r="AO63" s="770"/>
      <c r="AP63" s="771"/>
      <c r="AQ63" s="769">
        <f>IF(COUNT($S61:$AD61,$AH61:$AP61,$AT61)=0,"",$L61*(AQ61/($AE61+$AQ61+$AT61)))</f>
        <v>0</v>
      </c>
      <c r="AR63" s="770"/>
      <c r="AS63" s="771"/>
      <c r="AT63" s="766">
        <f>IF(COUNT($S61:$AD61,$AH61:$AP61,$AT61)=0,"",$L61*(AT61/($AE61+$AQ61+$AT61)))</f>
        <v>150000</v>
      </c>
      <c r="AU63" s="767"/>
      <c r="AV63" s="768"/>
    </row>
    <row r="64" spans="1:48" s="3" customFormat="1" ht="12" customHeight="1">
      <c r="A64" s="838">
        <v>12</v>
      </c>
      <c r="B64" s="914" t="s">
        <v>95</v>
      </c>
      <c r="C64" s="914"/>
      <c r="D64" s="914"/>
      <c r="E64" s="914"/>
      <c r="F64" s="914"/>
      <c r="G64" s="914" t="s">
        <v>95</v>
      </c>
      <c r="H64" s="914"/>
      <c r="I64" s="914"/>
      <c r="J64" s="914"/>
      <c r="K64" s="914"/>
      <c r="L64" s="924">
        <f>明細書2!B15</f>
        <v>70000</v>
      </c>
      <c r="M64" s="924"/>
      <c r="N64" s="924"/>
      <c r="O64" s="924"/>
      <c r="P64" s="915" t="s">
        <v>37</v>
      </c>
      <c r="Q64" s="916"/>
      <c r="R64" s="917"/>
      <c r="S64" s="928">
        <f>諸経費按分!D31</f>
        <v>7800</v>
      </c>
      <c r="T64" s="929"/>
      <c r="U64" s="930"/>
      <c r="V64" s="928">
        <f>諸経費按分!E31</f>
        <v>9700</v>
      </c>
      <c r="W64" s="929"/>
      <c r="X64" s="930"/>
      <c r="Y64" s="928">
        <f>諸経費按分!F31</f>
        <v>0</v>
      </c>
      <c r="Z64" s="929"/>
      <c r="AA64" s="930"/>
      <c r="AB64" s="803"/>
      <c r="AC64" s="804"/>
      <c r="AD64" s="805"/>
      <c r="AE64" s="825">
        <f>IF(COUNT($S64:$AD64,$AH64:$AP64,$AT64)=0,"",SUM(S64:AD64))</f>
        <v>17500</v>
      </c>
      <c r="AF64" s="826"/>
      <c r="AG64" s="827"/>
      <c r="AH64" s="803">
        <f>諸経費按分!H31</f>
        <v>48600</v>
      </c>
      <c r="AI64" s="804"/>
      <c r="AJ64" s="805"/>
      <c r="AK64" s="803"/>
      <c r="AL64" s="804"/>
      <c r="AM64" s="805"/>
      <c r="AN64" s="803"/>
      <c r="AO64" s="804"/>
      <c r="AP64" s="805"/>
      <c r="AQ64" s="832">
        <f>IF(COUNT($S64:$AD64,$AH64:$AP64,$AT64)=0,"",SUM(AH64:AP64))</f>
        <v>48600</v>
      </c>
      <c r="AR64" s="833"/>
      <c r="AS64" s="834"/>
      <c r="AT64" s="803">
        <f>諸経費按分!I31</f>
        <v>3900</v>
      </c>
      <c r="AU64" s="804"/>
      <c r="AV64" s="805"/>
    </row>
    <row r="65" spans="1:67" s="3" customFormat="1" ht="12" customHeight="1">
      <c r="A65" s="838"/>
      <c r="B65" s="914"/>
      <c r="C65" s="914"/>
      <c r="D65" s="914"/>
      <c r="E65" s="914"/>
      <c r="F65" s="914"/>
      <c r="G65" s="914"/>
      <c r="H65" s="914"/>
      <c r="I65" s="914"/>
      <c r="J65" s="914"/>
      <c r="K65" s="914"/>
      <c r="L65" s="924"/>
      <c r="M65" s="924"/>
      <c r="N65" s="924"/>
      <c r="O65" s="924"/>
      <c r="P65" s="918"/>
      <c r="Q65" s="919"/>
      <c r="R65" s="920"/>
      <c r="S65" s="806">
        <f>IF(COUNT($S64:$AD64,$AH64:$AP64,$AT64)=0,"",ROUND(S64/SUM($S64:$AD64,$AH64:$AP64,$AT64),3))</f>
        <v>0.111</v>
      </c>
      <c r="T65" s="807"/>
      <c r="U65" s="808"/>
      <c r="V65" s="806">
        <f>IF(COUNT($S64:$AD64,$AH64:$AP64,$AT64)=0,"",ROUND(V64/SUM($S64:$AD64,$AH64:$AP64,$AT64),3))</f>
        <v>0.13900000000000001</v>
      </c>
      <c r="W65" s="807"/>
      <c r="X65" s="808"/>
      <c r="Y65" s="806">
        <f>IF(COUNT($S64:$AD64,$AH64:$AP64,$AT64)=0,"",ROUND(Y64/SUM($S64:$AD64,$AH64:$AP64,$AT64),3))</f>
        <v>0</v>
      </c>
      <c r="Z65" s="807"/>
      <c r="AA65" s="808"/>
      <c r="AB65" s="806">
        <f>IF(COUNT($S64:$AD64,$AH64:$AP64,$AT64)=0,"",ROUND(AB64/SUM($S64:$AD64,$AH64:$AP64,$AT64),3))</f>
        <v>0</v>
      </c>
      <c r="AC65" s="807"/>
      <c r="AD65" s="808"/>
      <c r="AE65" s="806">
        <f>IF(COUNT($S64:$AD64,$AH64:$AP64,$AT64)=0,"",ROUND(AE64/SUM($S64:$AD64,$AH64:$AP64,$AT64),3))</f>
        <v>0.25</v>
      </c>
      <c r="AF65" s="807"/>
      <c r="AG65" s="808"/>
      <c r="AH65" s="812">
        <f>IF(COUNT($S64:$AD64,$AH64:$AP64,$AT64)=0,"",ROUND(AH64/SUM($S64:$AD64,$AH64:$AP64,$AT64),3))</f>
        <v>0.69399999999999995</v>
      </c>
      <c r="AI65" s="813"/>
      <c r="AJ65" s="814"/>
      <c r="AK65" s="812">
        <f>IF(COUNT($S64:$AD64,$AH64:$AP64,$AT64)=0,"",ROUND(AK64/SUM($S64:$AD64,$AH64:$AP64,$AT64),3))</f>
        <v>0</v>
      </c>
      <c r="AL65" s="813"/>
      <c r="AM65" s="814"/>
      <c r="AN65" s="812">
        <f>IF(COUNT($S64:$AD64,$AH64:$AP64,$AT64)=0,"",ROUND(AN64/SUM($S64:$AD64,$AH64:$AP64,$AT64),3))</f>
        <v>0</v>
      </c>
      <c r="AO65" s="813"/>
      <c r="AP65" s="814"/>
      <c r="AQ65" s="812">
        <f>IF(COUNT($S64:$AD64,$AH64:$AP64,$AT64)=0,"",ROUND(AQ64/SUM($S64:$AD64,$AH64:$AP64,$AT64),3))</f>
        <v>0.69399999999999995</v>
      </c>
      <c r="AR65" s="813"/>
      <c r="AS65" s="814"/>
      <c r="AT65" s="829">
        <f>IF(COUNT($S64:$AD64,$AH64:$AP64,$AT64)=0,"",ROUND(AT64/SUM($S64:$AD64,$AH64:$AP64,$AT64),3))</f>
        <v>5.6000000000000001E-2</v>
      </c>
      <c r="AU65" s="830"/>
      <c r="AV65" s="831"/>
    </row>
    <row r="66" spans="1:67" s="3" customFormat="1" ht="12" customHeight="1">
      <c r="A66" s="838"/>
      <c r="B66" s="914"/>
      <c r="C66" s="914"/>
      <c r="D66" s="914"/>
      <c r="E66" s="914"/>
      <c r="F66" s="914"/>
      <c r="G66" s="914"/>
      <c r="H66" s="914"/>
      <c r="I66" s="914"/>
      <c r="J66" s="914"/>
      <c r="K66" s="914"/>
      <c r="L66" s="924"/>
      <c r="M66" s="924"/>
      <c r="N66" s="924"/>
      <c r="O66" s="924"/>
      <c r="P66" s="921"/>
      <c r="Q66" s="922"/>
      <c r="R66" s="923"/>
      <c r="S66" s="775">
        <f>IF(COUNT($S64:$AD64,$AH64:$AP64,$AT64)=0,"",$L64*(S64/($AE64+$AQ64+$AT64)))</f>
        <v>7800</v>
      </c>
      <c r="T66" s="776"/>
      <c r="U66" s="777"/>
      <c r="V66" s="775">
        <f>IF(COUNT($S64:$AD64,$AH64:$AP64,$AT64)=0,"",$L64*(V64/($AE64+$AQ64+$AT64)))</f>
        <v>9700</v>
      </c>
      <c r="W66" s="776"/>
      <c r="X66" s="777"/>
      <c r="Y66" s="775">
        <f>IF(COUNT($S64:$AD64,$AH64:$AP64,$AT64)=0,"",$L64*(Y64/($AE64+$AQ64+$AT64)))</f>
        <v>0</v>
      </c>
      <c r="Z66" s="776"/>
      <c r="AA66" s="777"/>
      <c r="AB66" s="775">
        <f>IF(COUNT($S64:$AD64,$AH64:$AP64,$AT64)=0,"",$L64*(AB64/($AE64+$AQ64+$AT64)))</f>
        <v>0</v>
      </c>
      <c r="AC66" s="776"/>
      <c r="AD66" s="777"/>
      <c r="AE66" s="775">
        <f>IF(COUNT($S64:$AD64,$AH64:$AP64,$AT64)=0,"",$L64*(AE64/($AE64+$AQ64+$AT64)))</f>
        <v>17500</v>
      </c>
      <c r="AF66" s="776"/>
      <c r="AG66" s="777"/>
      <c r="AH66" s="769">
        <f>IF(COUNT($S64:$AD64,$AH64:$AP64,$AT64)=0,"",$L64*(AH64/($AE64+$AQ64+$AT64)))</f>
        <v>48600</v>
      </c>
      <c r="AI66" s="770"/>
      <c r="AJ66" s="771"/>
      <c r="AK66" s="769">
        <f>IF(COUNT($S64:$AD64,$AH64:$AP64,$AT64)=0,"",$L64*(AK64/($AE64+$AQ64+$AT64)))</f>
        <v>0</v>
      </c>
      <c r="AL66" s="770"/>
      <c r="AM66" s="771"/>
      <c r="AN66" s="769">
        <f>IF(COUNT($S64:$AD64,$AH64:$AP64,$AT64)=0,"",$L64*(AN64/($AE64+$AQ64+$AT64)))</f>
        <v>0</v>
      </c>
      <c r="AO66" s="770"/>
      <c r="AP66" s="771"/>
      <c r="AQ66" s="769">
        <f>IF(COUNT($S64:$AD64,$AH64:$AP64,$AT64)=0,"",$L64*(AQ64/($AE64+$AQ64+$AT64)))</f>
        <v>48600</v>
      </c>
      <c r="AR66" s="770"/>
      <c r="AS66" s="771"/>
      <c r="AT66" s="766">
        <f>IF(COUNT($S64:$AD64,$AH64:$AP64,$AT64)=0,"",$L64*(AT64/($AE64+$AQ64+$AT64)))</f>
        <v>3900</v>
      </c>
      <c r="AU66" s="767"/>
      <c r="AV66" s="768"/>
    </row>
    <row r="67" spans="1:67" s="3" customFormat="1" ht="12" customHeight="1">
      <c r="A67" s="838">
        <v>13</v>
      </c>
      <c r="B67" s="914" t="s">
        <v>77</v>
      </c>
      <c r="C67" s="914"/>
      <c r="D67" s="914"/>
      <c r="E67" s="914"/>
      <c r="F67" s="914"/>
      <c r="G67" s="914" t="s">
        <v>77</v>
      </c>
      <c r="H67" s="914"/>
      <c r="I67" s="914"/>
      <c r="J67" s="914"/>
      <c r="K67" s="914"/>
      <c r="L67" s="924">
        <f>明細書2!B35</f>
        <v>946450</v>
      </c>
      <c r="M67" s="924"/>
      <c r="N67" s="924"/>
      <c r="O67" s="924"/>
      <c r="P67" s="915" t="s">
        <v>113</v>
      </c>
      <c r="Q67" s="916"/>
      <c r="R67" s="917"/>
      <c r="S67" s="803">
        <f>諸経費按分!D32</f>
        <v>0</v>
      </c>
      <c r="T67" s="804"/>
      <c r="U67" s="805"/>
      <c r="V67" s="803">
        <f>諸経費按分!E32</f>
        <v>0</v>
      </c>
      <c r="W67" s="804"/>
      <c r="X67" s="805"/>
      <c r="Y67" s="803">
        <f>諸経費按分!F32</f>
        <v>0</v>
      </c>
      <c r="Z67" s="804"/>
      <c r="AA67" s="805"/>
      <c r="AB67" s="803"/>
      <c r="AC67" s="804"/>
      <c r="AD67" s="805"/>
      <c r="AE67" s="825">
        <f>IF(COUNT($S67:$AD67,$AH67:$AP67,$AT67)=0,"",SUM(S67:AD67))</f>
        <v>0</v>
      </c>
      <c r="AF67" s="826"/>
      <c r="AG67" s="827"/>
      <c r="AH67" s="803">
        <f>諸経費按分!H32</f>
        <v>0</v>
      </c>
      <c r="AI67" s="804"/>
      <c r="AJ67" s="805"/>
      <c r="AK67" s="803"/>
      <c r="AL67" s="804"/>
      <c r="AM67" s="805"/>
      <c r="AN67" s="803"/>
      <c r="AO67" s="804"/>
      <c r="AP67" s="805"/>
      <c r="AQ67" s="832">
        <f>IF(COUNT($S67:$AD67,$AH67:$AP67,$AT67)=0,"",SUM(AH67:AP67))</f>
        <v>0</v>
      </c>
      <c r="AR67" s="833"/>
      <c r="AS67" s="834"/>
      <c r="AT67" s="803">
        <f>諸経費按分!K32</f>
        <v>946450</v>
      </c>
      <c r="AU67" s="804"/>
      <c r="AV67" s="805"/>
    </row>
    <row r="68" spans="1:67" s="3" customFormat="1" ht="12" customHeight="1">
      <c r="A68" s="838"/>
      <c r="B68" s="914"/>
      <c r="C68" s="914"/>
      <c r="D68" s="914"/>
      <c r="E68" s="914"/>
      <c r="F68" s="914"/>
      <c r="G68" s="914"/>
      <c r="H68" s="914"/>
      <c r="I68" s="914"/>
      <c r="J68" s="914"/>
      <c r="K68" s="914"/>
      <c r="L68" s="924"/>
      <c r="M68" s="924"/>
      <c r="N68" s="924"/>
      <c r="O68" s="924"/>
      <c r="P68" s="918"/>
      <c r="Q68" s="919"/>
      <c r="R68" s="920"/>
      <c r="S68" s="806">
        <f>IF(COUNT($S67:$AD67,$AH67:$AP67,$AT67)=0,"",ROUND(S67/SUM($S67:$AD67,$AH67:$AP67,$AT67),3))</f>
        <v>0</v>
      </c>
      <c r="T68" s="807"/>
      <c r="U68" s="808"/>
      <c r="V68" s="806">
        <f>IF(COUNT($S67:$AD67,$AH67:$AP67,$AT67)=0,"",ROUND(V67/SUM($S67:$AD67,$AH67:$AP67,$AT67),3))</f>
        <v>0</v>
      </c>
      <c r="W68" s="807"/>
      <c r="X68" s="808"/>
      <c r="Y68" s="806">
        <f>IF(COUNT($S67:$AD67,$AH67:$AP67,$AT67)=0,"",ROUND(Y67/SUM($S67:$AD67,$AH67:$AP67,$AT67),3))</f>
        <v>0</v>
      </c>
      <c r="Z68" s="807"/>
      <c r="AA68" s="808"/>
      <c r="AB68" s="806">
        <f>IF(COUNT($S67:$AD67,$AH67:$AP67,$AT67)=0,"",ROUND(AB67/SUM($S67:$AD67,$AH67:$AP67,$AT67),3))</f>
        <v>0</v>
      </c>
      <c r="AC68" s="807"/>
      <c r="AD68" s="808"/>
      <c r="AE68" s="806">
        <f>IF(COUNT($S67:$AD67,$AH67:$AP67,$AT67)=0,"",ROUND(AE67/SUM($S67:$AD67,$AH67:$AP67,$AT67),3))</f>
        <v>0</v>
      </c>
      <c r="AF68" s="807"/>
      <c r="AG68" s="808"/>
      <c r="AH68" s="812">
        <f>IF(COUNT($S67:$AD67,$AH67:$AP67,$AT67)=0,"",ROUND(AH67/SUM($S67:$AD67,$AH67:$AP67,$AT67),3))</f>
        <v>0</v>
      </c>
      <c r="AI68" s="813"/>
      <c r="AJ68" s="814"/>
      <c r="AK68" s="812">
        <f>IF(COUNT($S67:$AD67,$AH67:$AP67,$AT67)=0,"",ROUND(AK67/SUM($S67:$AD67,$AH67:$AP67,$AT67),3))</f>
        <v>0</v>
      </c>
      <c r="AL68" s="813"/>
      <c r="AM68" s="814"/>
      <c r="AN68" s="812">
        <f>IF(COUNT($S67:$AD67,$AH67:$AP67,$AT67)=0,"",ROUND(AN67/SUM($S67:$AD67,$AH67:$AP67,$AT67),3))</f>
        <v>0</v>
      </c>
      <c r="AO68" s="813"/>
      <c r="AP68" s="814"/>
      <c r="AQ68" s="812">
        <f>IF(COUNT($S67:$AD67,$AH67:$AP67,$AT67)=0,"",ROUND(AQ67/SUM($S67:$AD67,$AH67:$AP67,$AT67),3))</f>
        <v>0</v>
      </c>
      <c r="AR68" s="813"/>
      <c r="AS68" s="814"/>
      <c r="AT68" s="829">
        <f>IF(COUNT($S67:$AD67,$AH67:$AP67,$AT67)=0,"",ROUND(AT67/SUM($S67:$AD67,$AH67:$AP67,$AT67),3))</f>
        <v>1</v>
      </c>
      <c r="AU68" s="830"/>
      <c r="AV68" s="831"/>
    </row>
    <row r="69" spans="1:67" s="14" customFormat="1" ht="12" customHeight="1">
      <c r="A69" s="838"/>
      <c r="B69" s="914"/>
      <c r="C69" s="914"/>
      <c r="D69" s="914"/>
      <c r="E69" s="914"/>
      <c r="F69" s="914"/>
      <c r="G69" s="914"/>
      <c r="H69" s="914"/>
      <c r="I69" s="914"/>
      <c r="J69" s="914"/>
      <c r="K69" s="914"/>
      <c r="L69" s="924"/>
      <c r="M69" s="924"/>
      <c r="N69" s="924"/>
      <c r="O69" s="924"/>
      <c r="P69" s="921"/>
      <c r="Q69" s="922"/>
      <c r="R69" s="923"/>
      <c r="S69" s="775">
        <f>IF(COUNT($S67:$AD67,$AH67:$AP67,$AT67)=0,"",$L67*(S67/($AE67+$AQ67+$AT67)))</f>
        <v>0</v>
      </c>
      <c r="T69" s="776"/>
      <c r="U69" s="777"/>
      <c r="V69" s="775">
        <f>IF(COUNT($S67:$AD67,$AH67:$AP67,$AT67)=0,"",$L67*(V67/($AE67+$AQ67+$AT67)))</f>
        <v>0</v>
      </c>
      <c r="W69" s="776"/>
      <c r="X69" s="777"/>
      <c r="Y69" s="775">
        <f>IF(COUNT($S67:$AD67,$AH67:$AP67,$AT67)=0,"",$L67*(Y67/($AE67+$AQ67+$AT67)))</f>
        <v>0</v>
      </c>
      <c r="Z69" s="776"/>
      <c r="AA69" s="777"/>
      <c r="AB69" s="775">
        <f>IF(COUNT($S67:$AD67,$AH67:$AP67,$AT67)=0,"",$L67*(AB67/($AE67+$AQ67+$AT67)))</f>
        <v>0</v>
      </c>
      <c r="AC69" s="776"/>
      <c r="AD69" s="777"/>
      <c r="AE69" s="775">
        <f>IF(COUNT($S67:$AD67,$AH67:$AP67,$AT67)=0,"",$L67*(AE67/($AE67+$AQ67+$AT67)))</f>
        <v>0</v>
      </c>
      <c r="AF69" s="776"/>
      <c r="AG69" s="777"/>
      <c r="AH69" s="769">
        <f>IF(COUNT($S67:$AD67,$AH67:$AP67,$AT67)=0,"",$L67*(AH67/($AE67+$AQ67+$AT67)))</f>
        <v>0</v>
      </c>
      <c r="AI69" s="770"/>
      <c r="AJ69" s="771"/>
      <c r="AK69" s="769">
        <f>IF(COUNT($S67:$AD67,$AH67:$AP67,$AT67)=0,"",$L67*(AK67/($AE67+$AQ67+$AT67)))</f>
        <v>0</v>
      </c>
      <c r="AL69" s="770"/>
      <c r="AM69" s="771"/>
      <c r="AN69" s="769">
        <f>IF(COUNT($S67:$AD67,$AH67:$AP67,$AT67)=0,"",$L67*(AN67/($AE67+$AQ67+$AT67)))</f>
        <v>0</v>
      </c>
      <c r="AO69" s="770"/>
      <c r="AP69" s="771"/>
      <c r="AQ69" s="769">
        <f>IF(COUNT($S67:$AD67,$AH67:$AP67,$AT67)=0,"",$L67*(AQ67/($AE67+$AQ67+$AT67)))</f>
        <v>0</v>
      </c>
      <c r="AR69" s="770"/>
      <c r="AS69" s="771"/>
      <c r="AT69" s="766">
        <f>IF(COUNT($S67:$AD67,$AH67:$AP67,$AT67)=0,"",$L67*(AT67/($AE67+$AQ67+$AT67)))</f>
        <v>946450</v>
      </c>
      <c r="AU69" s="767"/>
      <c r="AV69" s="768"/>
      <c r="AW69" s="3"/>
      <c r="AX69" s="3"/>
      <c r="AY69" s="3"/>
      <c r="AZ69" s="3"/>
      <c r="BA69" s="3"/>
      <c r="BB69" s="3"/>
      <c r="BC69" s="3"/>
      <c r="BD69" s="3"/>
      <c r="BE69" s="3"/>
      <c r="BF69" s="3"/>
      <c r="BG69" s="3"/>
      <c r="BH69" s="3"/>
      <c r="BI69" s="3"/>
      <c r="BJ69" s="3"/>
      <c r="BK69" s="3"/>
      <c r="BL69" s="3"/>
      <c r="BM69" s="3"/>
      <c r="BN69" s="3"/>
      <c r="BO69" s="3"/>
    </row>
    <row r="70" spans="1:67" s="14" customFormat="1" ht="12" customHeight="1">
      <c r="A70" s="838">
        <v>14</v>
      </c>
      <c r="B70" s="914" t="s">
        <v>2</v>
      </c>
      <c r="C70" s="914"/>
      <c r="D70" s="914"/>
      <c r="E70" s="914"/>
      <c r="F70" s="914"/>
      <c r="G70" s="914" t="s">
        <v>2</v>
      </c>
      <c r="H70" s="914"/>
      <c r="I70" s="914"/>
      <c r="J70" s="914"/>
      <c r="K70" s="914"/>
      <c r="L70" s="924">
        <f>明細書3!B3</f>
        <v>85900</v>
      </c>
      <c r="M70" s="924"/>
      <c r="N70" s="924"/>
      <c r="O70" s="924"/>
      <c r="P70" s="915" t="s">
        <v>37</v>
      </c>
      <c r="Q70" s="916"/>
      <c r="R70" s="917"/>
      <c r="S70" s="925">
        <f>諸経費按分!D34</f>
        <v>0</v>
      </c>
      <c r="T70" s="926"/>
      <c r="U70" s="927"/>
      <c r="V70" s="925">
        <f>諸経費按分!E34</f>
        <v>0</v>
      </c>
      <c r="W70" s="926"/>
      <c r="X70" s="927"/>
      <c r="Y70" s="925">
        <f>諸経費按分!F34</f>
        <v>0</v>
      </c>
      <c r="Z70" s="926"/>
      <c r="AA70" s="927"/>
      <c r="AB70" s="803"/>
      <c r="AC70" s="804"/>
      <c r="AD70" s="805"/>
      <c r="AE70" s="825">
        <f>IF(COUNT($S70:$AD70,$AH70:$AP70,$AT70)=0,"",SUM(S70:AD70))</f>
        <v>0</v>
      </c>
      <c r="AF70" s="826"/>
      <c r="AG70" s="827"/>
      <c r="AH70" s="803">
        <f>諸経費按分!H34</f>
        <v>0</v>
      </c>
      <c r="AI70" s="804"/>
      <c r="AJ70" s="805"/>
      <c r="AK70" s="803"/>
      <c r="AL70" s="804"/>
      <c r="AM70" s="805"/>
      <c r="AN70" s="803"/>
      <c r="AO70" s="804"/>
      <c r="AP70" s="805"/>
      <c r="AQ70" s="832">
        <f>IF(COUNT($S70:$AD70,$AH70:$AP70,$AT70)=0,"",SUM(AH70:AP70))</f>
        <v>0</v>
      </c>
      <c r="AR70" s="833"/>
      <c r="AS70" s="834"/>
      <c r="AT70" s="803">
        <f>諸経費按分!K34</f>
        <v>85900</v>
      </c>
      <c r="AU70" s="804"/>
      <c r="AV70" s="805"/>
    </row>
    <row r="71" spans="1:67" s="14" customFormat="1" ht="12" customHeight="1">
      <c r="A71" s="838"/>
      <c r="B71" s="914"/>
      <c r="C71" s="914"/>
      <c r="D71" s="914"/>
      <c r="E71" s="914"/>
      <c r="F71" s="914"/>
      <c r="G71" s="914"/>
      <c r="H71" s="914"/>
      <c r="I71" s="914"/>
      <c r="J71" s="914"/>
      <c r="K71" s="914"/>
      <c r="L71" s="924"/>
      <c r="M71" s="924"/>
      <c r="N71" s="924"/>
      <c r="O71" s="924"/>
      <c r="P71" s="918"/>
      <c r="Q71" s="919"/>
      <c r="R71" s="920"/>
      <c r="S71" s="806">
        <f>IF(COUNT($S70:$AD70,$AH70:$AP70,$AT70)=0,"",ROUND(S70/SUM($S70:$AD70,$AH70:$AP70,$AT70),3))</f>
        <v>0</v>
      </c>
      <c r="T71" s="807"/>
      <c r="U71" s="808"/>
      <c r="V71" s="806">
        <f>IF(COUNT($S70:$AD70,$AH70:$AP70,$AT70)=0,"",ROUND(V70/SUM($S70:$AD70,$AH70:$AP70,$AT70),3))</f>
        <v>0</v>
      </c>
      <c r="W71" s="807"/>
      <c r="X71" s="808"/>
      <c r="Y71" s="806">
        <f>IF(COUNT($S70:$AD70,$AH70:$AP70,$AT70)=0,"",ROUND(Y70/SUM($S70:$AD70,$AH70:$AP70,$AT70),3))</f>
        <v>0</v>
      </c>
      <c r="Z71" s="807"/>
      <c r="AA71" s="808"/>
      <c r="AB71" s="806">
        <f>IF(COUNT($S70:$AD70,$AH70:$AP70,$AT70)=0,"",ROUND(AB70/SUM($S70:$AD70,$AH70:$AP70,$AT70),3))</f>
        <v>0</v>
      </c>
      <c r="AC71" s="807"/>
      <c r="AD71" s="808"/>
      <c r="AE71" s="806">
        <f>IF(COUNT($S70:$AD70,$AH70:$AP70,$AT70)=0,"",ROUND(AE70/SUM($S70:$AD70,$AH70:$AP70,$AT70),3))</f>
        <v>0</v>
      </c>
      <c r="AF71" s="807"/>
      <c r="AG71" s="808"/>
      <c r="AH71" s="812">
        <f>IF(COUNT($S70:$AD70,$AH70:$AP70,$AT70)=0,"",ROUND(AH70/SUM($S70:$AD70,$AH70:$AP70,$AT70),3))</f>
        <v>0</v>
      </c>
      <c r="AI71" s="813"/>
      <c r="AJ71" s="814"/>
      <c r="AK71" s="812">
        <f>IF(COUNT($S70:$AD70,$AH70:$AP70,$AT70)=0,"",ROUND(AK70/SUM($S70:$AD70,$AH70:$AP70,$AT70),3))</f>
        <v>0</v>
      </c>
      <c r="AL71" s="813"/>
      <c r="AM71" s="814"/>
      <c r="AN71" s="812">
        <f>IF(COUNT($S70:$AD70,$AH70:$AP70,$AT70)=0,"",ROUND(AN70/SUM($S70:$AD70,$AH70:$AP70,$AT70),3))</f>
        <v>0</v>
      </c>
      <c r="AO71" s="813"/>
      <c r="AP71" s="814"/>
      <c r="AQ71" s="812">
        <f>IF(COUNT($S70:$AD70,$AH70:$AP70,$AT70)=0,"",ROUND(AQ70/SUM($S70:$AD70,$AH70:$AP70,$AT70),3))</f>
        <v>0</v>
      </c>
      <c r="AR71" s="813"/>
      <c r="AS71" s="814"/>
      <c r="AT71" s="829">
        <f>IF(COUNT($S70:$AD70,$AH70:$AP70,$AT70)=0,"",ROUND(AT70/SUM($S70:$AD70,$AH70:$AP70,$AT70),3))</f>
        <v>1</v>
      </c>
      <c r="AU71" s="830"/>
      <c r="AV71" s="831"/>
    </row>
    <row r="72" spans="1:67" s="14" customFormat="1" ht="12" customHeight="1">
      <c r="A72" s="838"/>
      <c r="B72" s="914"/>
      <c r="C72" s="914"/>
      <c r="D72" s="914"/>
      <c r="E72" s="914"/>
      <c r="F72" s="914"/>
      <c r="G72" s="914"/>
      <c r="H72" s="914"/>
      <c r="I72" s="914"/>
      <c r="J72" s="914"/>
      <c r="K72" s="914"/>
      <c r="L72" s="924"/>
      <c r="M72" s="924"/>
      <c r="N72" s="924"/>
      <c r="O72" s="924"/>
      <c r="P72" s="921"/>
      <c r="Q72" s="922"/>
      <c r="R72" s="923"/>
      <c r="S72" s="775">
        <f>IF(COUNT($S70:$AD70,$AH70:$AP70,$AT70)=0,"",$L70*(S70/($AE70+$AQ70+$AT70)))</f>
        <v>0</v>
      </c>
      <c r="T72" s="776"/>
      <c r="U72" s="777"/>
      <c r="V72" s="775">
        <f>IF(COUNT($S70:$AD70,$AH70:$AP70,$AT70)=0,"",$L70*(V70/($AE70+$AQ70+$AT70)))</f>
        <v>0</v>
      </c>
      <c r="W72" s="776"/>
      <c r="X72" s="777"/>
      <c r="Y72" s="775">
        <f>IF(COUNT($S70:$AD70,$AH70:$AP70,$AT70)=0,"",$L70*(Y70/($AE70+$AQ70+$AT70)))</f>
        <v>0</v>
      </c>
      <c r="Z72" s="776"/>
      <c r="AA72" s="777"/>
      <c r="AB72" s="775">
        <f>IF(COUNT($S70:$AD70,$AH70:$AP70,$AT70)=0,"",$L70*(AB70/($AE70+$AQ70+$AT70)))</f>
        <v>0</v>
      </c>
      <c r="AC72" s="776"/>
      <c r="AD72" s="777"/>
      <c r="AE72" s="775">
        <f>IF(COUNT($S70:$AD70,$AH70:$AP70,$AT70)=0,"",$L70*(AE70/($AE70+$AQ70+$AT70)))</f>
        <v>0</v>
      </c>
      <c r="AF72" s="776"/>
      <c r="AG72" s="777"/>
      <c r="AH72" s="769">
        <f>IF(COUNT($S70:$AD70,$AH70:$AP70,$AT70)=0,"",$L70*(AH70/($AE70+$AQ70+$AT70)))</f>
        <v>0</v>
      </c>
      <c r="AI72" s="770"/>
      <c r="AJ72" s="771"/>
      <c r="AK72" s="769">
        <f>IF(COUNT($S70:$AD70,$AH70:$AP70,$AT70)=0,"",$L70*(AK70/($AE70+$AQ70+$AT70)))</f>
        <v>0</v>
      </c>
      <c r="AL72" s="770"/>
      <c r="AM72" s="771"/>
      <c r="AN72" s="769">
        <f>IF(COUNT($S70:$AD70,$AH70:$AP70,$AT70)=0,"",$L70*(AN70/($AE70+$AQ70+$AT70)))</f>
        <v>0</v>
      </c>
      <c r="AO72" s="770"/>
      <c r="AP72" s="771"/>
      <c r="AQ72" s="769">
        <f>IF(COUNT($S70:$AD70,$AH70:$AP70,$AT70)=0,"",$L70*(AQ70/($AE70+$AQ70+$AT70)))</f>
        <v>0</v>
      </c>
      <c r="AR72" s="770"/>
      <c r="AS72" s="771"/>
      <c r="AT72" s="766">
        <f>IF(COUNT($S70:$AD70,$AH70:$AP70,$AT70)=0,"",$L70*(AT70/($AE70+$AQ70+$AT70)))</f>
        <v>85900</v>
      </c>
      <c r="AU72" s="767"/>
      <c r="AV72" s="768"/>
    </row>
    <row r="73" spans="1:67" s="14" customFormat="1" ht="12" hidden="1" customHeight="1">
      <c r="A73" s="838"/>
      <c r="B73" s="914"/>
      <c r="C73" s="914"/>
      <c r="D73" s="914"/>
      <c r="E73" s="914"/>
      <c r="F73" s="914"/>
      <c r="G73" s="914"/>
      <c r="H73" s="914"/>
      <c r="I73" s="914"/>
      <c r="J73" s="914"/>
      <c r="K73" s="914"/>
      <c r="L73" s="924"/>
      <c r="M73" s="924"/>
      <c r="N73" s="924"/>
      <c r="O73" s="924"/>
      <c r="P73" s="915"/>
      <c r="Q73" s="916"/>
      <c r="R73" s="917"/>
      <c r="S73" s="803"/>
      <c r="T73" s="804"/>
      <c r="U73" s="805"/>
      <c r="V73" s="803"/>
      <c r="W73" s="804"/>
      <c r="X73" s="805"/>
      <c r="Y73" s="803"/>
      <c r="Z73" s="804"/>
      <c r="AA73" s="805"/>
      <c r="AB73" s="803"/>
      <c r="AC73" s="804"/>
      <c r="AD73" s="805"/>
      <c r="AE73" s="825"/>
      <c r="AF73" s="826"/>
      <c r="AG73" s="827"/>
      <c r="AH73" s="803"/>
      <c r="AI73" s="804"/>
      <c r="AJ73" s="805"/>
      <c r="AK73" s="803"/>
      <c r="AL73" s="804"/>
      <c r="AM73" s="805"/>
      <c r="AN73" s="803"/>
      <c r="AO73" s="804"/>
      <c r="AP73" s="805"/>
      <c r="AQ73" s="832"/>
      <c r="AR73" s="833"/>
      <c r="AS73" s="834"/>
      <c r="AT73" s="803"/>
      <c r="AU73" s="804"/>
      <c r="AV73" s="805"/>
    </row>
    <row r="74" spans="1:67" s="14" customFormat="1" ht="12" hidden="1" customHeight="1">
      <c r="A74" s="838"/>
      <c r="B74" s="914"/>
      <c r="C74" s="914"/>
      <c r="D74" s="914"/>
      <c r="E74" s="914"/>
      <c r="F74" s="914"/>
      <c r="G74" s="914"/>
      <c r="H74" s="914"/>
      <c r="I74" s="914"/>
      <c r="J74" s="914"/>
      <c r="K74" s="914"/>
      <c r="L74" s="924"/>
      <c r="M74" s="924"/>
      <c r="N74" s="924"/>
      <c r="O74" s="924"/>
      <c r="P74" s="918"/>
      <c r="Q74" s="919"/>
      <c r="R74" s="920"/>
      <c r="S74" s="806"/>
      <c r="T74" s="807"/>
      <c r="U74" s="808"/>
      <c r="V74" s="806"/>
      <c r="W74" s="807"/>
      <c r="X74" s="808"/>
      <c r="Y74" s="806"/>
      <c r="Z74" s="807"/>
      <c r="AA74" s="808"/>
      <c r="AB74" s="806"/>
      <c r="AC74" s="807"/>
      <c r="AD74" s="808"/>
      <c r="AE74" s="806"/>
      <c r="AF74" s="807"/>
      <c r="AG74" s="808"/>
      <c r="AH74" s="812"/>
      <c r="AI74" s="813"/>
      <c r="AJ74" s="814"/>
      <c r="AK74" s="812"/>
      <c r="AL74" s="813"/>
      <c r="AM74" s="814"/>
      <c r="AN74" s="812"/>
      <c r="AO74" s="813"/>
      <c r="AP74" s="814"/>
      <c r="AQ74" s="812"/>
      <c r="AR74" s="813"/>
      <c r="AS74" s="814"/>
      <c r="AT74" s="829"/>
      <c r="AU74" s="830"/>
      <c r="AV74" s="831"/>
    </row>
    <row r="75" spans="1:67" s="14" customFormat="1" ht="12" hidden="1" customHeight="1">
      <c r="A75" s="838"/>
      <c r="B75" s="914"/>
      <c r="C75" s="914"/>
      <c r="D75" s="914"/>
      <c r="E75" s="914"/>
      <c r="F75" s="914"/>
      <c r="G75" s="914"/>
      <c r="H75" s="914"/>
      <c r="I75" s="914"/>
      <c r="J75" s="914"/>
      <c r="K75" s="914"/>
      <c r="L75" s="924"/>
      <c r="M75" s="924"/>
      <c r="N75" s="924"/>
      <c r="O75" s="924"/>
      <c r="P75" s="921"/>
      <c r="Q75" s="922"/>
      <c r="R75" s="923"/>
      <c r="S75" s="775"/>
      <c r="T75" s="776"/>
      <c r="U75" s="777"/>
      <c r="V75" s="775"/>
      <c r="W75" s="776"/>
      <c r="X75" s="777"/>
      <c r="Y75" s="775"/>
      <c r="Z75" s="776"/>
      <c r="AA75" s="777"/>
      <c r="AB75" s="775"/>
      <c r="AC75" s="776"/>
      <c r="AD75" s="777"/>
      <c r="AE75" s="775"/>
      <c r="AF75" s="776"/>
      <c r="AG75" s="777"/>
      <c r="AH75" s="769"/>
      <c r="AI75" s="770"/>
      <c r="AJ75" s="771"/>
      <c r="AK75" s="769"/>
      <c r="AL75" s="770"/>
      <c r="AM75" s="771"/>
      <c r="AN75" s="769"/>
      <c r="AO75" s="770"/>
      <c r="AP75" s="771"/>
      <c r="AQ75" s="769"/>
      <c r="AR75" s="770"/>
      <c r="AS75" s="771"/>
      <c r="AT75" s="766"/>
      <c r="AU75" s="767"/>
      <c r="AV75" s="768"/>
    </row>
    <row r="76" spans="1:67" s="14" customFormat="1" ht="12" customHeight="1">
      <c r="A76" s="838">
        <v>15</v>
      </c>
      <c r="B76" s="914" t="s">
        <v>78</v>
      </c>
      <c r="C76" s="914"/>
      <c r="D76" s="914"/>
      <c r="E76" s="914"/>
      <c r="F76" s="914"/>
      <c r="G76" s="914" t="s">
        <v>78</v>
      </c>
      <c r="H76" s="914"/>
      <c r="I76" s="914"/>
      <c r="J76" s="914"/>
      <c r="K76" s="914"/>
      <c r="L76" s="924">
        <f>明細書3!B16</f>
        <v>90000</v>
      </c>
      <c r="M76" s="924"/>
      <c r="N76" s="924"/>
      <c r="O76" s="924"/>
      <c r="P76" s="915" t="s">
        <v>113</v>
      </c>
      <c r="Q76" s="916"/>
      <c r="R76" s="917"/>
      <c r="S76" s="803">
        <f>諸経費按分!D36</f>
        <v>0</v>
      </c>
      <c r="T76" s="804"/>
      <c r="U76" s="805"/>
      <c r="V76" s="803">
        <f>諸経費按分!E36</f>
        <v>0</v>
      </c>
      <c r="W76" s="804"/>
      <c r="X76" s="805"/>
      <c r="Y76" s="803">
        <f>諸経費按分!F36</f>
        <v>0</v>
      </c>
      <c r="Z76" s="804"/>
      <c r="AA76" s="805"/>
      <c r="AB76" s="803"/>
      <c r="AC76" s="804"/>
      <c r="AD76" s="805"/>
      <c r="AE76" s="825">
        <f>IF(COUNT($S76:$AD76,$AH76:$AP76,$AT76)=0,"",SUM(S76:AD76))</f>
        <v>0</v>
      </c>
      <c r="AF76" s="826"/>
      <c r="AG76" s="827"/>
      <c r="AH76" s="803">
        <f>諸経費按分!H36</f>
        <v>0</v>
      </c>
      <c r="AI76" s="804"/>
      <c r="AJ76" s="805"/>
      <c r="AK76" s="803"/>
      <c r="AL76" s="804"/>
      <c r="AM76" s="805"/>
      <c r="AN76" s="803"/>
      <c r="AO76" s="804"/>
      <c r="AP76" s="805"/>
      <c r="AQ76" s="832">
        <f>IF(COUNT($S76:$AD76,$AH76:$AP76,$AT76)=0,"",SUM(AH76:AP76))</f>
        <v>0</v>
      </c>
      <c r="AR76" s="833"/>
      <c r="AS76" s="834"/>
      <c r="AT76" s="803">
        <f>諸経費按分!I36</f>
        <v>90000</v>
      </c>
      <c r="AU76" s="804"/>
      <c r="AV76" s="805"/>
    </row>
    <row r="77" spans="1:67" s="14" customFormat="1" ht="12" customHeight="1">
      <c r="A77" s="838"/>
      <c r="B77" s="914"/>
      <c r="C77" s="914"/>
      <c r="D77" s="914"/>
      <c r="E77" s="914"/>
      <c r="F77" s="914"/>
      <c r="G77" s="914"/>
      <c r="H77" s="914"/>
      <c r="I77" s="914"/>
      <c r="J77" s="914"/>
      <c r="K77" s="914"/>
      <c r="L77" s="924"/>
      <c r="M77" s="924"/>
      <c r="N77" s="924"/>
      <c r="O77" s="924"/>
      <c r="P77" s="918"/>
      <c r="Q77" s="919"/>
      <c r="R77" s="920"/>
      <c r="S77" s="806">
        <f>IF(COUNT($S76:$AD76,$AH76:$AP76,$AT76)=0,"",ROUND(S76/SUM($S76:$AD76,$AH76:$AP76,$AT76),3))</f>
        <v>0</v>
      </c>
      <c r="T77" s="807"/>
      <c r="U77" s="808"/>
      <c r="V77" s="806">
        <f>IF(COUNT($S76:$AD76,$AH76:$AP76,$AT76)=0,"",ROUND(V76/SUM($S76:$AD76,$AH76:$AP76,$AT76),3))</f>
        <v>0</v>
      </c>
      <c r="W77" s="807"/>
      <c r="X77" s="808"/>
      <c r="Y77" s="806">
        <f>IF(COUNT($S76:$AD76,$AH76:$AP76,$AT76)=0,"",ROUND(Y76/SUM($S76:$AD76,$AH76:$AP76,$AT76),3))</f>
        <v>0</v>
      </c>
      <c r="Z77" s="807"/>
      <c r="AA77" s="808"/>
      <c r="AB77" s="806">
        <f>IF(COUNT($S76:$AD76,$AH76:$AP76,$AT76)=0,"",ROUND(AB76/SUM($S76:$AD76,$AH76:$AP76,$AT76),3))</f>
        <v>0</v>
      </c>
      <c r="AC77" s="807"/>
      <c r="AD77" s="808"/>
      <c r="AE77" s="806">
        <f>IF(COUNT($S76:$AD76,$AH76:$AP76,$AT76)=0,"",ROUND(AE76/SUM($S76:$AD76,$AH76:$AP76,$AT76),3))</f>
        <v>0</v>
      </c>
      <c r="AF77" s="807"/>
      <c r="AG77" s="808"/>
      <c r="AH77" s="812">
        <f>IF(COUNT($S76:$AD76,$AH76:$AP76,$AT76)=0,"",ROUND(AH76/SUM($S76:$AD76,$AH76:$AP76,$AT76),3))</f>
        <v>0</v>
      </c>
      <c r="AI77" s="813"/>
      <c r="AJ77" s="814"/>
      <c r="AK77" s="812">
        <f>IF(COUNT($S76:$AD76,$AH76:$AP76,$AT76)=0,"",ROUND(AK76/SUM($S76:$AD76,$AH76:$AP76,$AT76),3))</f>
        <v>0</v>
      </c>
      <c r="AL77" s="813"/>
      <c r="AM77" s="814"/>
      <c r="AN77" s="812">
        <f>IF(COUNT($S76:$AD76,$AH76:$AP76,$AT76)=0,"",ROUND(AN76/SUM($S76:$AD76,$AH76:$AP76,$AT76),3))</f>
        <v>0</v>
      </c>
      <c r="AO77" s="813"/>
      <c r="AP77" s="814"/>
      <c r="AQ77" s="812">
        <f>IF(COUNT($S76:$AD76,$AH76:$AP76,$AT76)=0,"",ROUND(AQ76/SUM($S76:$AD76,$AH76:$AP76,$AT76),3))</f>
        <v>0</v>
      </c>
      <c r="AR77" s="813"/>
      <c r="AS77" s="814"/>
      <c r="AT77" s="829">
        <f>IF(COUNT($S76:$AD76,$AH76:$AP76,$AT76)=0,"",ROUND(AT76/SUM($S76:$AD76,$AH76:$AP76,$AT76),3))</f>
        <v>1</v>
      </c>
      <c r="AU77" s="830"/>
      <c r="AV77" s="831"/>
    </row>
    <row r="78" spans="1:67" s="14" customFormat="1" ht="12" customHeight="1">
      <c r="A78" s="838"/>
      <c r="B78" s="914"/>
      <c r="C78" s="914"/>
      <c r="D78" s="914"/>
      <c r="E78" s="914"/>
      <c r="F78" s="914"/>
      <c r="G78" s="914"/>
      <c r="H78" s="914"/>
      <c r="I78" s="914"/>
      <c r="J78" s="914"/>
      <c r="K78" s="914"/>
      <c r="L78" s="924"/>
      <c r="M78" s="924"/>
      <c r="N78" s="924"/>
      <c r="O78" s="924"/>
      <c r="P78" s="921"/>
      <c r="Q78" s="922"/>
      <c r="R78" s="923"/>
      <c r="S78" s="775">
        <f>IF(COUNT($S76:$AD76,$AH76:$AP76,$AT76)=0,"",$L76*(S76/($AE76+$AQ76+$AT76)))</f>
        <v>0</v>
      </c>
      <c r="T78" s="776"/>
      <c r="U78" s="777"/>
      <c r="V78" s="775">
        <f>IF(COUNT($S76:$AD76,$AH76:$AP76,$AT76)=0,"",$L76*(V76/($AE76+$AQ76+$AT76)))</f>
        <v>0</v>
      </c>
      <c r="W78" s="776"/>
      <c r="X78" s="777"/>
      <c r="Y78" s="775">
        <f>IF(COUNT($S76:$AD76,$AH76:$AP76,$AT76)=0,"",$L76*(Y76/($AE76+$AQ76+$AT76)))</f>
        <v>0</v>
      </c>
      <c r="Z78" s="776"/>
      <c r="AA78" s="777"/>
      <c r="AB78" s="775">
        <f>IF(COUNT($S76:$AD76,$AH76:$AP76,$AT76)=0,"",$L76*(AB76/($AE76+$AQ76+$AT76)))</f>
        <v>0</v>
      </c>
      <c r="AC78" s="776"/>
      <c r="AD78" s="777"/>
      <c r="AE78" s="775">
        <f>IF(COUNT($S76:$AD76,$AH76:$AP76,$AT76)=0,"",$L76*(AE76/($AE76+$AQ76+$AT76)))</f>
        <v>0</v>
      </c>
      <c r="AF78" s="776"/>
      <c r="AG78" s="777"/>
      <c r="AH78" s="769">
        <f>IF(COUNT($S76:$AD76,$AH76:$AP76,$AT76)=0,"",$L76*(AH76/($AE76+$AQ76+$AT76)))</f>
        <v>0</v>
      </c>
      <c r="AI78" s="770"/>
      <c r="AJ78" s="771"/>
      <c r="AK78" s="769">
        <f>IF(COUNT($S76:$AD76,$AH76:$AP76,$AT76)=0,"",$L76*(AK76/($AE76+$AQ76+$AT76)))</f>
        <v>0</v>
      </c>
      <c r="AL78" s="770"/>
      <c r="AM78" s="771"/>
      <c r="AN78" s="769">
        <f>IF(COUNT($S76:$AD76,$AH76:$AP76,$AT76)=0,"",$L76*(AN76/($AE76+$AQ76+$AT76)))</f>
        <v>0</v>
      </c>
      <c r="AO78" s="770"/>
      <c r="AP78" s="771"/>
      <c r="AQ78" s="769">
        <f>IF(COUNT($S76:$AD76,$AH76:$AP76,$AT76)=0,"",$L76*(AQ76/($AE76+$AQ76+$AT76)))</f>
        <v>0</v>
      </c>
      <c r="AR78" s="770"/>
      <c r="AS78" s="771"/>
      <c r="AT78" s="766">
        <f>IF(COUNT($S76:$AD76,$AH76:$AP76,$AT76)=0,"",$L76*(AT76/($AE76+$AQ76+$AT76)))</f>
        <v>90000</v>
      </c>
      <c r="AU78" s="767"/>
      <c r="AV78" s="768"/>
    </row>
    <row r="79" spans="1:67" s="14" customFormat="1" ht="12" customHeight="1">
      <c r="A79" s="838">
        <v>16</v>
      </c>
      <c r="B79" s="914" t="s">
        <v>290</v>
      </c>
      <c r="C79" s="914"/>
      <c r="D79" s="914"/>
      <c r="E79" s="914"/>
      <c r="F79" s="914"/>
      <c r="G79" s="914" t="s">
        <v>290</v>
      </c>
      <c r="H79" s="914"/>
      <c r="I79" s="914"/>
      <c r="J79" s="914"/>
      <c r="K79" s="914"/>
      <c r="L79" s="924">
        <f>明細書3!B30</f>
        <v>538410</v>
      </c>
      <c r="M79" s="924"/>
      <c r="N79" s="924"/>
      <c r="O79" s="924"/>
      <c r="P79" s="915" t="s">
        <v>113</v>
      </c>
      <c r="Q79" s="916"/>
      <c r="R79" s="917"/>
      <c r="S79" s="803">
        <f>諸経費按分!D37</f>
        <v>0</v>
      </c>
      <c r="T79" s="804"/>
      <c r="U79" s="805"/>
      <c r="V79" s="803">
        <f>諸経費按分!E37</f>
        <v>0</v>
      </c>
      <c r="W79" s="804"/>
      <c r="X79" s="805"/>
      <c r="Y79" s="803">
        <f>諸経費按分!F37</f>
        <v>0</v>
      </c>
      <c r="Z79" s="804"/>
      <c r="AA79" s="805"/>
      <c r="AB79" s="803"/>
      <c r="AC79" s="804"/>
      <c r="AD79" s="805"/>
      <c r="AE79" s="825">
        <f>IF(COUNT($S79:$AD79,$AH79:$AP79,$AT79)=0,"",SUM(S79:AD79))</f>
        <v>0</v>
      </c>
      <c r="AF79" s="826"/>
      <c r="AG79" s="827"/>
      <c r="AH79" s="803">
        <f>諸経費按分!H37</f>
        <v>0</v>
      </c>
      <c r="AI79" s="804"/>
      <c r="AJ79" s="805"/>
      <c r="AK79" s="803"/>
      <c r="AL79" s="804"/>
      <c r="AM79" s="805"/>
      <c r="AN79" s="803"/>
      <c r="AO79" s="804"/>
      <c r="AP79" s="805"/>
      <c r="AQ79" s="832">
        <f>IF(COUNT($S79:$AD79,$AH79:$AP79,$AT79)=0,"",SUM(AH79:AP79))</f>
        <v>0</v>
      </c>
      <c r="AR79" s="833"/>
      <c r="AS79" s="834"/>
      <c r="AT79" s="803">
        <f>諸経費按分!I37</f>
        <v>538410</v>
      </c>
      <c r="AU79" s="804"/>
      <c r="AV79" s="805"/>
    </row>
    <row r="80" spans="1:67" s="14" customFormat="1" ht="12" customHeight="1">
      <c r="A80" s="838"/>
      <c r="B80" s="914"/>
      <c r="C80" s="914"/>
      <c r="D80" s="914"/>
      <c r="E80" s="914"/>
      <c r="F80" s="914"/>
      <c r="G80" s="914"/>
      <c r="H80" s="914"/>
      <c r="I80" s="914"/>
      <c r="J80" s="914"/>
      <c r="K80" s="914"/>
      <c r="L80" s="924"/>
      <c r="M80" s="924"/>
      <c r="N80" s="924"/>
      <c r="O80" s="924"/>
      <c r="P80" s="918"/>
      <c r="Q80" s="919"/>
      <c r="R80" s="920"/>
      <c r="S80" s="806">
        <f>IF(COUNT($S79:$AD79,$AH79:$AP79,$AT79)=0,"",ROUND(S79/SUM($S79:$AD79,$AH79:$AP79,$AT79),3))</f>
        <v>0</v>
      </c>
      <c r="T80" s="807"/>
      <c r="U80" s="808"/>
      <c r="V80" s="806">
        <f>IF(COUNT($S79:$AD79,$AH79:$AP79,$AT79)=0,"",ROUND(V79/SUM($S79:$AD79,$AH79:$AP79,$AT79),3))</f>
        <v>0</v>
      </c>
      <c r="W80" s="807"/>
      <c r="X80" s="808"/>
      <c r="Y80" s="806">
        <f>IF(COUNT($S79:$AD79,$AH79:$AP79,$AT79)=0,"",ROUND(Y79/SUM($S79:$AD79,$AH79:$AP79,$AT79),3))</f>
        <v>0</v>
      </c>
      <c r="Z80" s="807"/>
      <c r="AA80" s="808"/>
      <c r="AB80" s="806">
        <f>IF(COUNT($S79:$AD79,$AH79:$AP79,$AT79)=0,"",ROUND(AB79/SUM($S79:$AD79,$AH79:$AP79,$AT79),3))</f>
        <v>0</v>
      </c>
      <c r="AC80" s="807"/>
      <c r="AD80" s="808"/>
      <c r="AE80" s="806">
        <f>IF(COUNT($S79:$AD79,$AH79:$AP79,$AT79)=0,"",ROUND(AE79/SUM($S79:$AD79,$AH79:$AP79,$AT79),3))</f>
        <v>0</v>
      </c>
      <c r="AF80" s="807"/>
      <c r="AG80" s="808"/>
      <c r="AH80" s="812">
        <f>IF(COUNT($S79:$AD79,$AH79:$AP79,$AT79)=0,"",ROUND(AH79/SUM($S79:$AD79,$AH79:$AP79,$AT79),3))</f>
        <v>0</v>
      </c>
      <c r="AI80" s="813"/>
      <c r="AJ80" s="814"/>
      <c r="AK80" s="812">
        <f>IF(COUNT($S79:$AD79,$AH79:$AP79,$AT79)=0,"",ROUND(AK79/SUM($S79:$AD79,$AH79:$AP79,$AT79),3))</f>
        <v>0</v>
      </c>
      <c r="AL80" s="813"/>
      <c r="AM80" s="814"/>
      <c r="AN80" s="812">
        <f>IF(COUNT($S79:$AD79,$AH79:$AP79,$AT79)=0,"",ROUND(AN79/SUM($S79:$AD79,$AH79:$AP79,$AT79),3))</f>
        <v>0</v>
      </c>
      <c r="AO80" s="813"/>
      <c r="AP80" s="814"/>
      <c r="AQ80" s="812">
        <f>IF(COUNT($S79:$AD79,$AH79:$AP79,$AT79)=0,"",ROUND(AQ79/SUM($S79:$AD79,$AH79:$AP79,$AT79),3))</f>
        <v>0</v>
      </c>
      <c r="AR80" s="813"/>
      <c r="AS80" s="814"/>
      <c r="AT80" s="829">
        <f>IF(COUNT($S79:$AD79,$AH79:$AP79,$AT79)=0,"",ROUND(AT79/SUM($S79:$AD79,$AH79:$AP79,$AT79),3))</f>
        <v>1</v>
      </c>
      <c r="AU80" s="830"/>
      <c r="AV80" s="831"/>
    </row>
    <row r="81" spans="1:48" s="14" customFormat="1" ht="12" customHeight="1">
      <c r="A81" s="838"/>
      <c r="B81" s="914"/>
      <c r="C81" s="914"/>
      <c r="D81" s="914"/>
      <c r="E81" s="914"/>
      <c r="F81" s="914"/>
      <c r="G81" s="914"/>
      <c r="H81" s="914"/>
      <c r="I81" s="914"/>
      <c r="J81" s="914"/>
      <c r="K81" s="914"/>
      <c r="L81" s="924"/>
      <c r="M81" s="924"/>
      <c r="N81" s="924"/>
      <c r="O81" s="924"/>
      <c r="P81" s="921"/>
      <c r="Q81" s="922"/>
      <c r="R81" s="923"/>
      <c r="S81" s="775">
        <f>IF(COUNT($S79:$AD79,$AH79:$AP79,$AT79)=0,"",$L79*(S79/($AE79+$AQ79+$AT79)))</f>
        <v>0</v>
      </c>
      <c r="T81" s="776"/>
      <c r="U81" s="777"/>
      <c r="V81" s="775">
        <f>IF(COUNT($S79:$AD79,$AH79:$AP79,$AT79)=0,"",$L79*(V79/($AE79+$AQ79+$AT79)))</f>
        <v>0</v>
      </c>
      <c r="W81" s="776"/>
      <c r="X81" s="777"/>
      <c r="Y81" s="775">
        <f>IF(COUNT($S79:$AD79,$AH79:$AP79,$AT79)=0,"",$L79*(Y79/($AE79+$AQ79+$AT79)))</f>
        <v>0</v>
      </c>
      <c r="Z81" s="776"/>
      <c r="AA81" s="777"/>
      <c r="AB81" s="775">
        <f>IF(COUNT($S79:$AD79,$AH79:$AP79,$AT79)=0,"",$L79*(AB79/($AE79+$AQ79+$AT79)))</f>
        <v>0</v>
      </c>
      <c r="AC81" s="776"/>
      <c r="AD81" s="777"/>
      <c r="AE81" s="775">
        <f>IF(COUNT($S79:$AD79,$AH79:$AP79,$AT79)=0,"",$L79*(AE79/($AE79+$AQ79+$AT79)))</f>
        <v>0</v>
      </c>
      <c r="AF81" s="776"/>
      <c r="AG81" s="777"/>
      <c r="AH81" s="769">
        <f>IF(COUNT($S79:$AD79,$AH79:$AP79,$AT79)=0,"",$L79*(AH79/($AE79+$AQ79+$AT79)))</f>
        <v>0</v>
      </c>
      <c r="AI81" s="770"/>
      <c r="AJ81" s="771"/>
      <c r="AK81" s="769">
        <f>IF(COUNT($S79:$AD79,$AH79:$AP79,$AT79)=0,"",$L79*(AK79/($AE79+$AQ79+$AT79)))</f>
        <v>0</v>
      </c>
      <c r="AL81" s="770"/>
      <c r="AM81" s="771"/>
      <c r="AN81" s="769">
        <f>IF(COUNT($S79:$AD79,$AH79:$AP79,$AT79)=0,"",$L79*(AN79/($AE79+$AQ79+$AT79)))</f>
        <v>0</v>
      </c>
      <c r="AO81" s="770"/>
      <c r="AP81" s="771"/>
      <c r="AQ81" s="769">
        <f>IF(COUNT($S79:$AD79,$AH79:$AP79,$AT79)=0,"",$L79*(AQ79/($AE79+$AQ79+$AT79)))</f>
        <v>0</v>
      </c>
      <c r="AR81" s="770"/>
      <c r="AS81" s="771"/>
      <c r="AT81" s="766">
        <f>IF(COUNT($S79:$AD79,$AH79:$AP79,$AT79)=0,"",$L79*(AT79/($AE79+$AQ79+$AT79)))</f>
        <v>538410</v>
      </c>
      <c r="AU81" s="767"/>
      <c r="AV81" s="768"/>
    </row>
    <row r="82" spans="1:48" s="14" customFormat="1" ht="12" customHeight="1">
      <c r="A82" s="838">
        <v>17</v>
      </c>
      <c r="B82" s="794"/>
      <c r="C82" s="795"/>
      <c r="D82" s="795"/>
      <c r="E82" s="795"/>
      <c r="F82" s="796"/>
      <c r="G82" s="794"/>
      <c r="H82" s="795"/>
      <c r="I82" s="795"/>
      <c r="J82" s="795"/>
      <c r="K82" s="796"/>
      <c r="L82" s="913"/>
      <c r="M82" s="913"/>
      <c r="N82" s="913"/>
      <c r="O82" s="871"/>
      <c r="P82" s="794"/>
      <c r="Q82" s="795"/>
      <c r="R82" s="796"/>
      <c r="S82" s="803"/>
      <c r="T82" s="804"/>
      <c r="U82" s="805"/>
      <c r="V82" s="803"/>
      <c r="W82" s="804"/>
      <c r="X82" s="805"/>
      <c r="Y82" s="803"/>
      <c r="Z82" s="804"/>
      <c r="AA82" s="805"/>
      <c r="AB82" s="803"/>
      <c r="AC82" s="804"/>
      <c r="AD82" s="805"/>
      <c r="AE82" s="825" t="str">
        <f>IF(COUNT($S82:$AD82,$AH82:$AP82,$AT82)=0,"",SUM(S82:AD82))</f>
        <v/>
      </c>
      <c r="AF82" s="826"/>
      <c r="AG82" s="827"/>
      <c r="AH82" s="803"/>
      <c r="AI82" s="804"/>
      <c r="AJ82" s="805"/>
      <c r="AK82" s="803"/>
      <c r="AL82" s="804"/>
      <c r="AM82" s="805"/>
      <c r="AN82" s="803"/>
      <c r="AO82" s="804"/>
      <c r="AP82" s="805"/>
      <c r="AQ82" s="832" t="str">
        <f>IF(COUNT($S82:$AD82,$AH82:$AP82,$AT82)=0,"",SUM(AH82:AP82))</f>
        <v/>
      </c>
      <c r="AR82" s="833"/>
      <c r="AS82" s="834"/>
      <c r="AT82" s="803"/>
      <c r="AU82" s="804"/>
      <c r="AV82" s="805"/>
    </row>
    <row r="83" spans="1:48" s="14" customFormat="1" ht="12" customHeight="1">
      <c r="A83" s="838"/>
      <c r="B83" s="797"/>
      <c r="C83" s="798"/>
      <c r="D83" s="798"/>
      <c r="E83" s="798"/>
      <c r="F83" s="799"/>
      <c r="G83" s="797"/>
      <c r="H83" s="798"/>
      <c r="I83" s="798"/>
      <c r="J83" s="798"/>
      <c r="K83" s="799"/>
      <c r="L83" s="840"/>
      <c r="M83" s="840"/>
      <c r="N83" s="840"/>
      <c r="O83" s="841"/>
      <c r="P83" s="797"/>
      <c r="Q83" s="798"/>
      <c r="R83" s="799"/>
      <c r="S83" s="806" t="str">
        <f>IF(COUNT($S82:$AD82,$AH82:$AP82,$AT82)=0,"",ROUND(S82/SUM($S82:$AD82,$AH82:$AP82,$AT82),3))</f>
        <v/>
      </c>
      <c r="T83" s="807"/>
      <c r="U83" s="808"/>
      <c r="V83" s="806" t="str">
        <f>IF(COUNT($S82:$AD82,$AH82:$AP82,$AT82)=0,"",ROUND(V82/SUM($S82:$AD82,$AH82:$AP82,$AT82),3))</f>
        <v/>
      </c>
      <c r="W83" s="807"/>
      <c r="X83" s="808"/>
      <c r="Y83" s="806" t="str">
        <f>IF(COUNT($S82:$AD82,$AH82:$AP82,$AT82)=0,"",ROUND(Y82/SUM($S82:$AD82,$AH82:$AP82,$AT82),3))</f>
        <v/>
      </c>
      <c r="Z83" s="807"/>
      <c r="AA83" s="808"/>
      <c r="AB83" s="806" t="str">
        <f>IF(COUNT($S82:$AD82,$AH82:$AP82,$AT82)=0,"",ROUND(AB82/SUM($S82:$AD82,$AH82:$AP82,$AT82),3))</f>
        <v/>
      </c>
      <c r="AC83" s="807"/>
      <c r="AD83" s="808"/>
      <c r="AE83" s="806" t="str">
        <f>IF(COUNT($S82:$AD82,$AH82:$AP82,$AT82)=0,"",ROUND(AE82/SUM($S82:$AD82,$AH82:$AP82,$AT82),3))</f>
        <v/>
      </c>
      <c r="AF83" s="807"/>
      <c r="AG83" s="808"/>
      <c r="AH83" s="812" t="str">
        <f>IF(COUNT($S82:$AD82,$AH82:$AP82,$AT82)=0,"",ROUND(AH82/SUM($S82:$AD82,$AH82:$AP82,$AT82),3))</f>
        <v/>
      </c>
      <c r="AI83" s="813"/>
      <c r="AJ83" s="814"/>
      <c r="AK83" s="812" t="str">
        <f>IF(COUNT($S82:$AD82,$AH82:$AP82,$AT82)=0,"",ROUND(AK82/SUM($S82:$AD82,$AH82:$AP82,$AT82),3))</f>
        <v/>
      </c>
      <c r="AL83" s="813"/>
      <c r="AM83" s="814"/>
      <c r="AN83" s="812" t="str">
        <f>IF(COUNT($S82:$AD82,$AH82:$AP82,$AT82)=0,"",ROUND(AN82/SUM($S82:$AD82,$AH82:$AP82,$AT82),3))</f>
        <v/>
      </c>
      <c r="AO83" s="813"/>
      <c r="AP83" s="814"/>
      <c r="AQ83" s="812" t="str">
        <f>IF(COUNT($S82:$AD82,$AH82:$AP82,$AT82)=0,"",ROUND(AQ82/SUM($S82:$AD82,$AH82:$AP82,$AT82),3))</f>
        <v/>
      </c>
      <c r="AR83" s="813"/>
      <c r="AS83" s="814"/>
      <c r="AT83" s="829" t="str">
        <f>IF(COUNT($S82:$AD82,$AH82:$AP82,$AT82)=0,"",ROUND(AT82/SUM($S82:$AD82,$AH82:$AP82,$AT82),3))</f>
        <v/>
      </c>
      <c r="AU83" s="830"/>
      <c r="AV83" s="831"/>
    </row>
    <row r="84" spans="1:48" s="14" customFormat="1" ht="12" customHeight="1">
      <c r="A84" s="838"/>
      <c r="B84" s="800"/>
      <c r="C84" s="801"/>
      <c r="D84" s="801"/>
      <c r="E84" s="801"/>
      <c r="F84" s="802"/>
      <c r="G84" s="800"/>
      <c r="H84" s="801"/>
      <c r="I84" s="801"/>
      <c r="J84" s="801"/>
      <c r="K84" s="802"/>
      <c r="L84" s="840"/>
      <c r="M84" s="840"/>
      <c r="N84" s="840"/>
      <c r="O84" s="841"/>
      <c r="P84" s="800"/>
      <c r="Q84" s="801"/>
      <c r="R84" s="802"/>
      <c r="S84" s="775" t="str">
        <f>IF(COUNT($S82:$AD82,$AH82:$AP82,$AT82)=0,"",$L82*(S82/($AE82+$AQ82+$AT82)))</f>
        <v/>
      </c>
      <c r="T84" s="776"/>
      <c r="U84" s="777"/>
      <c r="V84" s="775" t="str">
        <f>IF(COUNT($S82:$AD82,$AH82:$AP82,$AT82)=0,"",$L82*(V82/($AE82+$AQ82+$AT82)))</f>
        <v/>
      </c>
      <c r="W84" s="776"/>
      <c r="X84" s="777"/>
      <c r="Y84" s="775" t="str">
        <f>IF(COUNT($S82:$AD82,$AH82:$AP82,$AT82)=0,"",$L82*(Y82/($AE82+$AQ82+$AT82)))</f>
        <v/>
      </c>
      <c r="Z84" s="776"/>
      <c r="AA84" s="777"/>
      <c r="AB84" s="775" t="str">
        <f>IF(COUNT($S82:$AD82,$AH82:$AP82,$AT82)=0,"",$L82*(AB82/($AE82+$AQ82+$AT82)))</f>
        <v/>
      </c>
      <c r="AC84" s="776"/>
      <c r="AD84" s="777"/>
      <c r="AE84" s="775" t="str">
        <f>IF(COUNT($S82:$AD82,$AH82:$AP82,$AT82)=0,"",$L82*(AE82/($AE82+$AQ82+$AT82)))</f>
        <v/>
      </c>
      <c r="AF84" s="776"/>
      <c r="AG84" s="777"/>
      <c r="AH84" s="769" t="str">
        <f>IF(COUNT($S82:$AD82,$AH82:$AP82,$AT82)=0,"",$L82*(AH82/($AE82+$AQ82+$AT82)))</f>
        <v/>
      </c>
      <c r="AI84" s="770"/>
      <c r="AJ84" s="771"/>
      <c r="AK84" s="769" t="str">
        <f>IF(COUNT($S82:$AD82,$AH82:$AP82,$AT82)=0,"",$L82*(AK82/($AE82+$AQ82+$AT82)))</f>
        <v/>
      </c>
      <c r="AL84" s="770"/>
      <c r="AM84" s="771"/>
      <c r="AN84" s="769" t="str">
        <f>IF(COUNT($S82:$AD82,$AH82:$AP82,$AT82)=0,"",$L82*(AN82/($AE82+$AQ82+$AT82)))</f>
        <v/>
      </c>
      <c r="AO84" s="770"/>
      <c r="AP84" s="771"/>
      <c r="AQ84" s="769" t="str">
        <f>IF(COUNT($S82:$AD82,$AH82:$AP82,$AT82)=0,"",$L82*(AQ82/($AE82+$AQ82+$AT82)))</f>
        <v/>
      </c>
      <c r="AR84" s="770"/>
      <c r="AS84" s="771"/>
      <c r="AT84" s="766" t="str">
        <f>IF(COUNT($S82:$AD82,$AH82:$AP82,$AT82)=0,"",$L82*(AT82/($AE82+$AQ82+$AT82)))</f>
        <v/>
      </c>
      <c r="AU84" s="767"/>
      <c r="AV84" s="768"/>
    </row>
    <row r="85" spans="1:48" s="14" customFormat="1" ht="12" customHeight="1">
      <c r="A85" s="838">
        <v>18</v>
      </c>
      <c r="B85" s="794"/>
      <c r="C85" s="795"/>
      <c r="D85" s="795"/>
      <c r="E85" s="795"/>
      <c r="F85" s="796"/>
      <c r="G85" s="794"/>
      <c r="H85" s="795"/>
      <c r="I85" s="795"/>
      <c r="J85" s="795"/>
      <c r="K85" s="796"/>
      <c r="L85" s="840"/>
      <c r="M85" s="840"/>
      <c r="N85" s="840"/>
      <c r="O85" s="841"/>
      <c r="P85" s="794"/>
      <c r="Q85" s="795"/>
      <c r="R85" s="796"/>
      <c r="S85" s="803"/>
      <c r="T85" s="804"/>
      <c r="U85" s="805"/>
      <c r="V85" s="803"/>
      <c r="W85" s="804"/>
      <c r="X85" s="805"/>
      <c r="Y85" s="803"/>
      <c r="Z85" s="804"/>
      <c r="AA85" s="805"/>
      <c r="AB85" s="803"/>
      <c r="AC85" s="804"/>
      <c r="AD85" s="805"/>
      <c r="AE85" s="825" t="str">
        <f>IF(COUNT($S85:$AD85,$AH85:$AP85,$AT85)=0,"",SUM(S85:AD85))</f>
        <v/>
      </c>
      <c r="AF85" s="826"/>
      <c r="AG85" s="827"/>
      <c r="AH85" s="803"/>
      <c r="AI85" s="804"/>
      <c r="AJ85" s="805"/>
      <c r="AK85" s="803"/>
      <c r="AL85" s="804"/>
      <c r="AM85" s="805"/>
      <c r="AN85" s="803"/>
      <c r="AO85" s="804"/>
      <c r="AP85" s="805"/>
      <c r="AQ85" s="832" t="str">
        <f>IF(COUNT($S85:$AD85,$AH85:$AP85,$AT85)=0,"",SUM(AH85:AP85))</f>
        <v/>
      </c>
      <c r="AR85" s="833"/>
      <c r="AS85" s="834"/>
      <c r="AT85" s="803"/>
      <c r="AU85" s="804"/>
      <c r="AV85" s="805"/>
    </row>
    <row r="86" spans="1:48" s="14" customFormat="1" ht="12" customHeight="1">
      <c r="A86" s="838"/>
      <c r="B86" s="797"/>
      <c r="C86" s="798"/>
      <c r="D86" s="798"/>
      <c r="E86" s="798"/>
      <c r="F86" s="799"/>
      <c r="G86" s="797"/>
      <c r="H86" s="798"/>
      <c r="I86" s="798"/>
      <c r="J86" s="798"/>
      <c r="K86" s="799"/>
      <c r="L86" s="840"/>
      <c r="M86" s="840"/>
      <c r="N86" s="840"/>
      <c r="O86" s="841"/>
      <c r="P86" s="797"/>
      <c r="Q86" s="798"/>
      <c r="R86" s="799"/>
      <c r="S86" s="806" t="str">
        <f>IF(COUNT($S85:$AD85,$AH85:$AP85,$AT85)=0,"",ROUND(S85/SUM($S85:$AD85,$AH85:$AP85,$AT85),3))</f>
        <v/>
      </c>
      <c r="T86" s="807"/>
      <c r="U86" s="808"/>
      <c r="V86" s="806" t="str">
        <f>IF(COUNT($S85:$AD85,$AH85:$AP85,$AT85)=0,"",ROUND(V85/SUM($S85:$AD85,$AH85:$AP85,$AT85),3))</f>
        <v/>
      </c>
      <c r="W86" s="807"/>
      <c r="X86" s="808"/>
      <c r="Y86" s="806" t="str">
        <f>IF(COUNT($S85:$AD85,$AH85:$AP85,$AT85)=0,"",ROUND(Y85/SUM($S85:$AD85,$AH85:$AP85,$AT85),3))</f>
        <v/>
      </c>
      <c r="Z86" s="807"/>
      <c r="AA86" s="808"/>
      <c r="AB86" s="806" t="str">
        <f>IF(COUNT($S85:$AD85,$AH85:$AP85,$AT85)=0,"",ROUND(AB85/SUM($S85:$AD85,$AH85:$AP85,$AT85),3))</f>
        <v/>
      </c>
      <c r="AC86" s="807"/>
      <c r="AD86" s="808"/>
      <c r="AE86" s="806" t="str">
        <f>IF(COUNT($S85:$AD85,$AH85:$AP85,$AT85)=0,"",ROUND(AE85/SUM($S85:$AD85,$AH85:$AP85,$AT85),3))</f>
        <v/>
      </c>
      <c r="AF86" s="807"/>
      <c r="AG86" s="808"/>
      <c r="AH86" s="812" t="str">
        <f>IF(COUNT($S85:$AD85,$AH85:$AP85,$AT85)=0,"",ROUND(AH85/SUM($S85:$AD85,$AH85:$AP85,$AT85),3))</f>
        <v/>
      </c>
      <c r="AI86" s="813"/>
      <c r="AJ86" s="814"/>
      <c r="AK86" s="812" t="str">
        <f>IF(COUNT($S85:$AD85,$AH85:$AP85,$AT85)=0,"",ROUND(AK85/SUM($S85:$AD85,$AH85:$AP85,$AT85),3))</f>
        <v/>
      </c>
      <c r="AL86" s="813"/>
      <c r="AM86" s="814"/>
      <c r="AN86" s="812" t="str">
        <f>IF(COUNT($S85:$AD85,$AH85:$AP85,$AT85)=0,"",ROUND(AN85/SUM($S85:$AD85,$AH85:$AP85,$AT85),3))</f>
        <v/>
      </c>
      <c r="AO86" s="813"/>
      <c r="AP86" s="814"/>
      <c r="AQ86" s="812" t="str">
        <f>IF(COUNT($S85:$AD85,$AH85:$AP85,$AT85)=0,"",ROUND(AQ85/SUM($S85:$AD85,$AH85:$AP85,$AT85),3))</f>
        <v/>
      </c>
      <c r="AR86" s="813"/>
      <c r="AS86" s="814"/>
      <c r="AT86" s="829" t="str">
        <f>IF(COUNT($S85:$AD85,$AH85:$AP85,$AT85)=0,"",ROUND(AT85/SUM($S85:$AD85,$AH85:$AP85,$AT85),3))</f>
        <v/>
      </c>
      <c r="AU86" s="830"/>
      <c r="AV86" s="831"/>
    </row>
    <row r="87" spans="1:48" s="14" customFormat="1" ht="12" customHeight="1">
      <c r="A87" s="838"/>
      <c r="B87" s="800"/>
      <c r="C87" s="801"/>
      <c r="D87" s="801"/>
      <c r="E87" s="801"/>
      <c r="F87" s="802"/>
      <c r="G87" s="800"/>
      <c r="H87" s="801"/>
      <c r="I87" s="801"/>
      <c r="J87" s="801"/>
      <c r="K87" s="802"/>
      <c r="L87" s="840"/>
      <c r="M87" s="840"/>
      <c r="N87" s="840"/>
      <c r="O87" s="841"/>
      <c r="P87" s="800"/>
      <c r="Q87" s="801"/>
      <c r="R87" s="802"/>
      <c r="S87" s="775" t="str">
        <f>IF(COUNT($S85:$AD85,$AH85:$AP85,$AT85)=0,"",$L85*(S85/($AE85+$AQ85+$AT85)))</f>
        <v/>
      </c>
      <c r="T87" s="776"/>
      <c r="U87" s="777"/>
      <c r="V87" s="775" t="str">
        <f>IF(COUNT($S85:$AD85,$AH85:$AP85,$AT85)=0,"",$L85*(V85/($AE85+$AQ85+$AT85)))</f>
        <v/>
      </c>
      <c r="W87" s="776"/>
      <c r="X87" s="777"/>
      <c r="Y87" s="775" t="str">
        <f>IF(COUNT($S85:$AD85,$AH85:$AP85,$AT85)=0,"",$L85*(Y85/($AE85+$AQ85+$AT85)))</f>
        <v/>
      </c>
      <c r="Z87" s="776"/>
      <c r="AA87" s="777"/>
      <c r="AB87" s="775" t="str">
        <f>IF(COUNT($S85:$AD85,$AH85:$AP85,$AT85)=0,"",$L85*(AB85/($AE85+$AQ85+$AT85)))</f>
        <v/>
      </c>
      <c r="AC87" s="776"/>
      <c r="AD87" s="777"/>
      <c r="AE87" s="775" t="str">
        <f>IF(COUNT($S85:$AD85,$AH85:$AP85,$AT85)=0,"",$L85*(AE85/($AE85+$AQ85+$AT85)))</f>
        <v/>
      </c>
      <c r="AF87" s="776"/>
      <c r="AG87" s="777"/>
      <c r="AH87" s="769" t="str">
        <f>IF(COUNT($S85:$AD85,$AH85:$AP85,$AT85)=0,"",$L85*(AH85/($AE85+$AQ85+$AT85)))</f>
        <v/>
      </c>
      <c r="AI87" s="770"/>
      <c r="AJ87" s="771"/>
      <c r="AK87" s="769" t="str">
        <f>IF(COUNT($S85:$AD85,$AH85:$AP85,$AT85)=0,"",$L85*(AK85/($AE85+$AQ85+$AT85)))</f>
        <v/>
      </c>
      <c r="AL87" s="770"/>
      <c r="AM87" s="771"/>
      <c r="AN87" s="769" t="str">
        <f>IF(COUNT($S85:$AD85,$AH85:$AP85,$AT85)=0,"",$L85*(AN85/($AE85+$AQ85+$AT85)))</f>
        <v/>
      </c>
      <c r="AO87" s="770"/>
      <c r="AP87" s="771"/>
      <c r="AQ87" s="769" t="str">
        <f>IF(COUNT($S85:$AD85,$AH85:$AP85,$AT85)=0,"",$L85*(AQ85/($AE85+$AQ85+$AT85)))</f>
        <v/>
      </c>
      <c r="AR87" s="770"/>
      <c r="AS87" s="771"/>
      <c r="AT87" s="766" t="str">
        <f>IF(COUNT($S85:$AD85,$AH85:$AP85,$AT85)=0,"",$L85*(AT85/($AE85+$AQ85+$AT85)))</f>
        <v/>
      </c>
      <c r="AU87" s="767"/>
      <c r="AV87" s="768"/>
    </row>
    <row r="88" spans="1:48" s="14" customFormat="1" ht="12" customHeight="1">
      <c r="A88" s="838">
        <v>19</v>
      </c>
      <c r="B88" s="794"/>
      <c r="C88" s="795"/>
      <c r="D88" s="795"/>
      <c r="E88" s="795"/>
      <c r="F88" s="796"/>
      <c r="G88" s="794"/>
      <c r="H88" s="795"/>
      <c r="I88" s="795"/>
      <c r="J88" s="795"/>
      <c r="K88" s="796"/>
      <c r="L88" s="840"/>
      <c r="M88" s="840"/>
      <c r="N88" s="840"/>
      <c r="O88" s="841"/>
      <c r="P88" s="794"/>
      <c r="Q88" s="795"/>
      <c r="R88" s="796"/>
      <c r="S88" s="803"/>
      <c r="T88" s="804"/>
      <c r="U88" s="805"/>
      <c r="V88" s="803"/>
      <c r="W88" s="804"/>
      <c r="X88" s="805"/>
      <c r="Y88" s="803"/>
      <c r="Z88" s="804"/>
      <c r="AA88" s="805"/>
      <c r="AB88" s="803"/>
      <c r="AC88" s="804"/>
      <c r="AD88" s="805"/>
      <c r="AE88" s="825" t="str">
        <f>IF(COUNT($S88:$AD88,$AH88:$AP88,$AT88)=0,"",SUM(S88:AD88))</f>
        <v/>
      </c>
      <c r="AF88" s="826"/>
      <c r="AG88" s="827"/>
      <c r="AH88" s="803"/>
      <c r="AI88" s="804"/>
      <c r="AJ88" s="805"/>
      <c r="AK88" s="803"/>
      <c r="AL88" s="804"/>
      <c r="AM88" s="805"/>
      <c r="AN88" s="803"/>
      <c r="AO88" s="804"/>
      <c r="AP88" s="805"/>
      <c r="AQ88" s="832" t="str">
        <f>IF(COUNT($S88:$AD88,$AH88:$AP88,$AT88)=0,"",SUM(AH88:AP88))</f>
        <v/>
      </c>
      <c r="AR88" s="833"/>
      <c r="AS88" s="834"/>
      <c r="AT88" s="803"/>
      <c r="AU88" s="804"/>
      <c r="AV88" s="805"/>
    </row>
    <row r="89" spans="1:48" s="14" customFormat="1" ht="12" customHeight="1">
      <c r="A89" s="838"/>
      <c r="B89" s="797"/>
      <c r="C89" s="798"/>
      <c r="D89" s="798"/>
      <c r="E89" s="798"/>
      <c r="F89" s="799"/>
      <c r="G89" s="797"/>
      <c r="H89" s="798"/>
      <c r="I89" s="798"/>
      <c r="J89" s="798"/>
      <c r="K89" s="799"/>
      <c r="L89" s="840"/>
      <c r="M89" s="840"/>
      <c r="N89" s="840"/>
      <c r="O89" s="841"/>
      <c r="P89" s="797"/>
      <c r="Q89" s="798"/>
      <c r="R89" s="799"/>
      <c r="S89" s="806" t="str">
        <f>IF(COUNT($S88:$AD88,$AH88:$AP88,$AT88)=0,"",ROUND(S88/SUM($S88:$AD88,$AH88:$AP88,$AT88),3))</f>
        <v/>
      </c>
      <c r="T89" s="807"/>
      <c r="U89" s="808"/>
      <c r="V89" s="806" t="str">
        <f>IF(COUNT($S88:$AD88,$AH88:$AP88,$AT88)=0,"",ROUND(V88/SUM($S88:$AD88,$AH88:$AP88,$AT88),3))</f>
        <v/>
      </c>
      <c r="W89" s="807"/>
      <c r="X89" s="808"/>
      <c r="Y89" s="806" t="str">
        <f>IF(COUNT($S88:$AD88,$AH88:$AP88,$AT88)=0,"",ROUND(Y88/SUM($S88:$AD88,$AH88:$AP88,$AT88),3))</f>
        <v/>
      </c>
      <c r="Z89" s="807"/>
      <c r="AA89" s="808"/>
      <c r="AB89" s="806" t="str">
        <f>IF(COUNT($S88:$AD88,$AH88:$AP88,$AT88)=0,"",ROUND(AB88/SUM($S88:$AD88,$AH88:$AP88,$AT88),3))</f>
        <v/>
      </c>
      <c r="AC89" s="807"/>
      <c r="AD89" s="808"/>
      <c r="AE89" s="806" t="str">
        <f>IF(COUNT($S88:$AD88,$AH88:$AP88,$AT88)=0,"",ROUND(AE88/SUM($S88:$AD88,$AH88:$AP88,$AT88),3))</f>
        <v/>
      </c>
      <c r="AF89" s="807"/>
      <c r="AG89" s="808"/>
      <c r="AH89" s="812" t="str">
        <f>IF(COUNT($S88:$AD88,$AH88:$AP88,$AT88)=0,"",ROUND(AH88/SUM($S88:$AD88,$AH88:$AP88,$AT88),3))</f>
        <v/>
      </c>
      <c r="AI89" s="813"/>
      <c r="AJ89" s="814"/>
      <c r="AK89" s="812" t="str">
        <f>IF(COUNT($S88:$AD88,$AH88:$AP88,$AT88)=0,"",ROUND(AK88/SUM($S88:$AD88,$AH88:$AP88,$AT88),3))</f>
        <v/>
      </c>
      <c r="AL89" s="813"/>
      <c r="AM89" s="814"/>
      <c r="AN89" s="812" t="str">
        <f>IF(COUNT($S88:$AD88,$AH88:$AP88,$AT88)=0,"",ROUND(AN88/SUM($S88:$AD88,$AH88:$AP88,$AT88),3))</f>
        <v/>
      </c>
      <c r="AO89" s="813"/>
      <c r="AP89" s="814"/>
      <c r="AQ89" s="812" t="str">
        <f>IF(COUNT($S88:$AD88,$AH88:$AP88,$AT88)=0,"",ROUND(AQ88/SUM($S88:$AD88,$AH88:$AP88,$AT88),3))</f>
        <v/>
      </c>
      <c r="AR89" s="813"/>
      <c r="AS89" s="814"/>
      <c r="AT89" s="829" t="str">
        <f>IF(COUNT($S88:$AD88,$AH88:$AP88,$AT88)=0,"",ROUND(AT88/SUM($S88:$AD88,$AH88:$AP88,$AT88),3))</f>
        <v/>
      </c>
      <c r="AU89" s="830"/>
      <c r="AV89" s="831"/>
    </row>
    <row r="90" spans="1:48" s="14" customFormat="1" ht="12" customHeight="1">
      <c r="A90" s="838"/>
      <c r="B90" s="800"/>
      <c r="C90" s="801"/>
      <c r="D90" s="801"/>
      <c r="E90" s="801"/>
      <c r="F90" s="802"/>
      <c r="G90" s="800"/>
      <c r="H90" s="801"/>
      <c r="I90" s="801"/>
      <c r="J90" s="801"/>
      <c r="K90" s="802"/>
      <c r="L90" s="840"/>
      <c r="M90" s="840"/>
      <c r="N90" s="840"/>
      <c r="O90" s="841"/>
      <c r="P90" s="800"/>
      <c r="Q90" s="801"/>
      <c r="R90" s="802"/>
      <c r="S90" s="775" t="str">
        <f>IF(COUNT($S88:$AD88,$AH88:$AP88,$AT88)=0,"",$L88*(S88/($AE88+$AQ88+$AT88)))</f>
        <v/>
      </c>
      <c r="T90" s="776"/>
      <c r="U90" s="777"/>
      <c r="V90" s="775" t="str">
        <f>IF(COUNT($S88:$AD88,$AH88:$AP88,$AT88)=0,"",$L88*(V88/($AE88+$AQ88+$AT88)))</f>
        <v/>
      </c>
      <c r="W90" s="776"/>
      <c r="X90" s="777"/>
      <c r="Y90" s="775" t="str">
        <f>IF(COUNT($S88:$AD88,$AH88:$AP88,$AT88)=0,"",$L88*(Y88/($AE88+$AQ88+$AT88)))</f>
        <v/>
      </c>
      <c r="Z90" s="776"/>
      <c r="AA90" s="777"/>
      <c r="AB90" s="775" t="str">
        <f>IF(COUNT($S88:$AD88,$AH88:$AP88,$AT88)=0,"",$L88*(AB88/($AE88+$AQ88+$AT88)))</f>
        <v/>
      </c>
      <c r="AC90" s="776"/>
      <c r="AD90" s="777"/>
      <c r="AE90" s="775" t="str">
        <f>IF(COUNT($S88:$AD88,$AH88:$AP88,$AT88)=0,"",$L88*(AE88/($AE88+$AQ88+$AT88)))</f>
        <v/>
      </c>
      <c r="AF90" s="776"/>
      <c r="AG90" s="777"/>
      <c r="AH90" s="769" t="str">
        <f>IF(COUNT($S88:$AD88,$AH88:$AP88,$AT88)=0,"",$L88*(AH88/($AE88+$AQ88+$AT88)))</f>
        <v/>
      </c>
      <c r="AI90" s="770"/>
      <c r="AJ90" s="771"/>
      <c r="AK90" s="769" t="str">
        <f>IF(COUNT($S88:$AD88,$AH88:$AP88,$AT88)=0,"",$L88*(AK88/($AE88+$AQ88+$AT88)))</f>
        <v/>
      </c>
      <c r="AL90" s="770"/>
      <c r="AM90" s="771"/>
      <c r="AN90" s="769" t="str">
        <f>IF(COUNT($S88:$AD88,$AH88:$AP88,$AT88)=0,"",$L88*(AN88/($AE88+$AQ88+$AT88)))</f>
        <v/>
      </c>
      <c r="AO90" s="770"/>
      <c r="AP90" s="771"/>
      <c r="AQ90" s="769" t="str">
        <f>IF(COUNT($S88:$AD88,$AH88:$AP88,$AT88)=0,"",$L88*(AQ88/($AE88+$AQ88+$AT88)))</f>
        <v/>
      </c>
      <c r="AR90" s="770"/>
      <c r="AS90" s="771"/>
      <c r="AT90" s="766" t="str">
        <f>IF(COUNT($S88:$AD88,$AH88:$AP88,$AT88)=0,"",$L88*(AT88/($AE88+$AQ88+$AT88)))</f>
        <v/>
      </c>
      <c r="AU90" s="767"/>
      <c r="AV90" s="768"/>
    </row>
    <row r="91" spans="1:48" s="14" customFormat="1" ht="12" customHeight="1">
      <c r="A91" s="13"/>
      <c r="B91" s="905" t="s">
        <v>182</v>
      </c>
      <c r="C91" s="906"/>
      <c r="D91" s="906"/>
      <c r="E91" s="906"/>
      <c r="F91" s="906"/>
      <c r="G91" s="906"/>
      <c r="H91" s="906"/>
      <c r="I91" s="906"/>
      <c r="J91" s="906"/>
      <c r="K91" s="906"/>
      <c r="L91" s="907">
        <f>IF(COUNT(L61:O90)=0,"",SUM(L61:O90))</f>
        <v>1880760</v>
      </c>
      <c r="M91" s="908"/>
      <c r="N91" s="908"/>
      <c r="O91" s="909"/>
      <c r="P91" s="838"/>
      <c r="Q91" s="838"/>
      <c r="R91" s="838"/>
      <c r="S91" s="775">
        <f>IF(COUNT(S61,S64,S67,S70,S73,S76,S79,S82,S85,S88)=0,"",SUM(S63,S66,S69,S72,S75,S78,S81,S84,S87,S90))</f>
        <v>7800</v>
      </c>
      <c r="T91" s="776"/>
      <c r="U91" s="777"/>
      <c r="V91" s="775">
        <f>IF(COUNT(V61,V64,V67,V70,V73,V76,V79,V82,V85,V88)=0,"",SUM(V63,V66,V69,V72,V75,V78,V81,V84,V87,V90))</f>
        <v>9700</v>
      </c>
      <c r="W91" s="776"/>
      <c r="X91" s="777"/>
      <c r="Y91" s="775">
        <f>IF(COUNT(Y61,Y64,Y67,Y70,Y73,Y76,Y79,Y82,Y85,Y88)=0,"",SUM(Y63,Y66,Y69,Y72,Y75,Y78,Y81,Y84,Y87,Y90))</f>
        <v>0</v>
      </c>
      <c r="Z91" s="776"/>
      <c r="AA91" s="777"/>
      <c r="AB91" s="775" t="str">
        <f>IF(COUNT(AB61,AB64,AB67,AB70,AB73,AB76,AB79,AB82,AB85,AB88)=0,"",SUM(AB63,AB66,AB69,AB72,AB75,AB78,AB81,AB84,AB87,AB90))</f>
        <v/>
      </c>
      <c r="AC91" s="776"/>
      <c r="AD91" s="777"/>
      <c r="AE91" s="775">
        <f>IF(COUNT(AE61,AE64,AE67,AE70,AE73,AE76,AE79,AE82,AE85,AE88)=0,"",SUM(AE63,AE66,AE69,AE72,AE75,AE78,AE81,AE84,AE87,AE90))</f>
        <v>17500</v>
      </c>
      <c r="AF91" s="776"/>
      <c r="AG91" s="777"/>
      <c r="AH91" s="769">
        <f>IF(COUNT(AH61,AH64,AH67,AH70,AH73,AH76,AH79,AH82,AH85,AH88)=0,"",SUM(AH63,AH66,AH69,AH72,AH75,AH78,AH81,AH84,AH87,AH90))</f>
        <v>48600</v>
      </c>
      <c r="AI91" s="770"/>
      <c r="AJ91" s="771"/>
      <c r="AK91" s="769" t="str">
        <f>IF(COUNT(AK61,AK64,AK67,AK70,AK73,AK76,AK79,AK82,AK85,AK88)=0,"",SUM(AK63,AK66,AK69,AK72,AK75,AK78,AK81,AK84,AK87,AK90))</f>
        <v/>
      </c>
      <c r="AL91" s="770"/>
      <c r="AM91" s="771"/>
      <c r="AN91" s="769" t="str">
        <f>IF(COUNT(AN61,AN64,AN67,AN70,AN73,AN76,AN79,AN82,AN85,AN88)=0,"",SUM(AN63,AN66,AN69,AN72,AN75,AN78,AN81,AN84,AN87,AN90))</f>
        <v/>
      </c>
      <c r="AO91" s="770"/>
      <c r="AP91" s="771"/>
      <c r="AQ91" s="769">
        <f>IF(COUNT(AQ61,AQ64,AQ67,AQ70,AQ73,AQ76,AQ79,AQ82,AQ85,AQ88)=0,"",SUM(AQ63,AQ66,AQ69,AQ72,AQ75,AQ78,AQ81,AQ84,AQ87,AQ90))</f>
        <v>48600</v>
      </c>
      <c r="AR91" s="770"/>
      <c r="AS91" s="771"/>
      <c r="AT91" s="766">
        <f>IF(COUNT(AT61,AT64,AT67,AT70,AT73,AT76,AT79,AT82,AT85,AT88)=0,"",SUM(AT63,AT66,AT69,AT72,AT75,AT78,AT81,AT84,AT87,AT90))</f>
        <v>1814660</v>
      </c>
      <c r="AU91" s="767"/>
      <c r="AV91" s="768"/>
    </row>
    <row r="92" spans="1:48" s="14" customFormat="1" ht="12" customHeight="1">
      <c r="A92" s="16"/>
      <c r="B92" s="16"/>
      <c r="C92" s="16"/>
      <c r="D92" s="16"/>
      <c r="E92" s="16"/>
      <c r="F92" s="16"/>
      <c r="G92" s="16"/>
      <c r="H92" s="16"/>
      <c r="I92" s="16"/>
      <c r="J92" s="16"/>
      <c r="K92" s="16"/>
      <c r="L92" s="496"/>
      <c r="M92" s="496"/>
      <c r="N92" s="496"/>
      <c r="O92" s="496"/>
      <c r="P92" s="16"/>
      <c r="Q92" s="16"/>
      <c r="R92" s="16"/>
      <c r="S92" s="165"/>
      <c r="T92" s="165"/>
      <c r="U92" s="165"/>
      <c r="V92" s="165"/>
      <c r="W92" s="165"/>
      <c r="X92" s="165"/>
      <c r="Y92" s="165"/>
      <c r="Z92" s="165"/>
      <c r="AA92" s="165"/>
      <c r="AB92" s="165"/>
      <c r="AC92" s="165"/>
      <c r="AD92" s="165"/>
      <c r="AE92" s="165"/>
      <c r="AF92" s="165"/>
      <c r="AG92" s="165"/>
      <c r="AH92" s="165"/>
      <c r="AI92" s="165"/>
      <c r="AJ92" s="165"/>
      <c r="AK92" s="165"/>
      <c r="AL92" s="165"/>
      <c r="AM92" s="165"/>
      <c r="AN92" s="165"/>
      <c r="AO92" s="165"/>
      <c r="AP92" s="165"/>
      <c r="AQ92" s="165"/>
      <c r="AR92" s="165"/>
      <c r="AS92" s="165"/>
      <c r="AT92" s="165"/>
      <c r="AU92" s="165"/>
      <c r="AV92" s="165"/>
    </row>
    <row r="93" spans="1:48" s="14" customFormat="1" ht="12" customHeight="1">
      <c r="A93" s="16"/>
      <c r="B93" s="16"/>
      <c r="C93" s="16"/>
      <c r="D93" s="16"/>
      <c r="E93" s="16"/>
      <c r="F93" s="16"/>
      <c r="G93" s="16"/>
      <c r="H93" s="16"/>
      <c r="I93" s="16"/>
      <c r="J93" s="16"/>
      <c r="K93" s="16"/>
      <c r="L93" s="496"/>
      <c r="M93" s="496"/>
      <c r="N93" s="496"/>
      <c r="O93" s="496"/>
      <c r="P93" s="16"/>
      <c r="Q93" s="16"/>
      <c r="R93" s="16"/>
      <c r="S93" s="165"/>
      <c r="T93" s="165"/>
      <c r="U93" s="165"/>
      <c r="V93" s="165"/>
      <c r="W93" s="165"/>
      <c r="X93" s="165"/>
      <c r="Y93" s="165"/>
      <c r="Z93" s="165"/>
      <c r="AA93" s="165"/>
      <c r="AB93" s="165"/>
      <c r="AC93" s="165"/>
      <c r="AD93" s="165"/>
      <c r="AE93" s="165"/>
      <c r="AF93" s="165"/>
      <c r="AG93" s="165"/>
      <c r="AH93" s="165"/>
      <c r="AI93" s="165"/>
      <c r="AJ93" s="165"/>
      <c r="AK93" s="165"/>
      <c r="AL93" s="165"/>
      <c r="AM93" s="165"/>
      <c r="AN93" s="165"/>
      <c r="AO93" s="165"/>
      <c r="AP93" s="165"/>
      <c r="AQ93" s="165"/>
      <c r="AR93" s="165"/>
      <c r="AS93" s="165"/>
      <c r="AT93" s="165"/>
      <c r="AU93" s="165"/>
      <c r="AV93" s="165"/>
    </row>
    <row r="94" spans="1:48" s="14" customFormat="1" ht="12" customHeight="1">
      <c r="A94" s="16"/>
      <c r="B94" s="16"/>
      <c r="C94" s="16"/>
      <c r="D94" s="16"/>
      <c r="E94" s="16"/>
      <c r="F94" s="16"/>
      <c r="G94" s="16"/>
      <c r="H94" s="16"/>
      <c r="I94" s="16"/>
      <c r="J94" s="16"/>
      <c r="K94" s="16"/>
      <c r="L94" s="496"/>
      <c r="M94" s="496"/>
      <c r="N94" s="496"/>
      <c r="O94" s="496"/>
      <c r="P94" s="16"/>
      <c r="Q94" s="16"/>
      <c r="R94" s="16"/>
      <c r="S94" s="165"/>
      <c r="T94" s="165"/>
      <c r="U94" s="165"/>
      <c r="V94" s="165"/>
      <c r="W94" s="165"/>
      <c r="X94" s="165"/>
      <c r="Y94" s="165"/>
      <c r="Z94" s="165"/>
      <c r="AA94" s="165"/>
      <c r="AB94" s="165"/>
      <c r="AC94" s="165"/>
      <c r="AD94" s="165"/>
      <c r="AE94" s="165"/>
      <c r="AF94" s="165"/>
      <c r="AG94" s="165"/>
      <c r="AH94" s="165"/>
      <c r="AI94" s="165"/>
      <c r="AJ94" s="165"/>
      <c r="AK94" s="165"/>
      <c r="AL94" s="165"/>
      <c r="AM94" s="165"/>
      <c r="AN94" s="165"/>
      <c r="AO94" s="165"/>
      <c r="AP94" s="165"/>
      <c r="AQ94" s="165"/>
      <c r="AR94" s="165"/>
      <c r="AS94" s="165"/>
      <c r="AT94" s="165"/>
      <c r="AU94" s="165"/>
      <c r="AV94" s="165"/>
    </row>
    <row r="95" spans="1:48" s="14" customFormat="1" ht="12" customHeight="1">
      <c r="A95" s="16"/>
      <c r="B95" s="16"/>
      <c r="C95" s="16"/>
      <c r="D95" s="16"/>
      <c r="E95" s="16"/>
      <c r="F95" s="16"/>
      <c r="G95" s="16"/>
      <c r="H95" s="16"/>
      <c r="I95" s="16"/>
      <c r="J95" s="16"/>
      <c r="K95" s="16"/>
      <c r="L95" s="496"/>
      <c r="M95" s="496"/>
      <c r="N95" s="496"/>
      <c r="O95" s="496"/>
      <c r="P95" s="16"/>
      <c r="Q95" s="16"/>
      <c r="R95" s="16"/>
      <c r="S95" s="165"/>
      <c r="T95" s="165"/>
      <c r="U95" s="165"/>
      <c r="V95" s="165"/>
      <c r="W95" s="165"/>
      <c r="X95" s="165"/>
      <c r="Y95" s="165"/>
      <c r="Z95" s="165"/>
      <c r="AA95" s="165"/>
      <c r="AB95" s="165"/>
      <c r="AC95" s="165"/>
      <c r="AD95" s="165"/>
      <c r="AE95" s="165"/>
      <c r="AF95" s="165"/>
      <c r="AG95" s="165"/>
      <c r="AH95" s="165"/>
      <c r="AI95" s="165"/>
      <c r="AJ95" s="165"/>
      <c r="AK95" s="165"/>
      <c r="AL95" s="165"/>
      <c r="AM95" s="165"/>
      <c r="AN95" s="165"/>
      <c r="AO95" s="165"/>
      <c r="AP95" s="165"/>
      <c r="AQ95" s="165"/>
      <c r="AR95" s="165"/>
      <c r="AS95" s="165"/>
      <c r="AT95" s="165"/>
      <c r="AU95" s="165"/>
      <c r="AV95" s="165"/>
    </row>
    <row r="96" spans="1:48" ht="12" customHeight="1">
      <c r="A96" s="2"/>
      <c r="B96" s="67"/>
      <c r="C96" s="67"/>
      <c r="D96" s="67"/>
      <c r="E96" s="67"/>
      <c r="F96" s="67"/>
      <c r="G96" s="67"/>
      <c r="H96" s="67"/>
      <c r="I96" s="67"/>
      <c r="J96" s="67"/>
      <c r="K96" s="67"/>
      <c r="L96" s="67"/>
      <c r="M96" s="68"/>
      <c r="N96" s="68"/>
      <c r="O96" s="68"/>
      <c r="P96" s="68"/>
      <c r="Q96" s="68"/>
      <c r="R96" s="68"/>
      <c r="S96" s="68"/>
      <c r="T96" s="68"/>
      <c r="U96" s="68"/>
      <c r="V96" s="3"/>
      <c r="W96" s="3"/>
      <c r="X96" s="3"/>
      <c r="Y96" s="3"/>
      <c r="Z96" s="3"/>
      <c r="AA96" s="3"/>
      <c r="AB96" s="3"/>
      <c r="AC96" s="3"/>
      <c r="AD96" s="3"/>
      <c r="AE96" s="3"/>
      <c r="AF96" s="3"/>
      <c r="AG96" s="51"/>
      <c r="AH96" s="67"/>
      <c r="AI96" s="67"/>
      <c r="AJ96" s="67"/>
      <c r="AK96" s="67"/>
      <c r="AL96" s="67"/>
      <c r="AM96" s="67"/>
      <c r="AU96" s="117"/>
      <c r="AV96" s="51" t="s">
        <v>241</v>
      </c>
    </row>
    <row r="97" spans="1:48" ht="12" customHeight="1">
      <c r="A97" s="66"/>
      <c r="B97" s="4"/>
      <c r="C97" s="4"/>
      <c r="D97" s="4"/>
      <c r="E97" s="4"/>
      <c r="F97" s="4"/>
      <c r="G97" s="4"/>
      <c r="H97" s="4"/>
      <c r="I97" s="4"/>
      <c r="J97" s="4"/>
      <c r="K97" s="4"/>
      <c r="L97" s="4"/>
      <c r="M97" s="4"/>
      <c r="N97" s="4"/>
      <c r="O97" s="4"/>
      <c r="P97" s="4"/>
      <c r="Q97" s="4"/>
      <c r="R97" s="4"/>
      <c r="S97" s="4"/>
      <c r="T97" s="4"/>
      <c r="U97" s="4"/>
      <c r="V97" s="5"/>
      <c r="W97" s="1"/>
      <c r="X97" s="5"/>
      <c r="Y97" s="1"/>
      <c r="Z97" s="5"/>
      <c r="AA97" s="1"/>
      <c r="AB97" s="4"/>
      <c r="AE97" s="67"/>
      <c r="AF97" s="67"/>
      <c r="AG97" s="67"/>
      <c r="AH97" s="67"/>
      <c r="AI97" s="910" t="s">
        <v>162</v>
      </c>
      <c r="AJ97" s="911"/>
      <c r="AK97" s="911"/>
      <c r="AL97" s="911"/>
      <c r="AM97" s="912"/>
      <c r="AN97" s="843"/>
      <c r="AO97" s="843"/>
      <c r="AP97" s="843"/>
      <c r="AQ97" s="843"/>
      <c r="AR97" s="843"/>
      <c r="AS97" s="843"/>
      <c r="AT97" s="843"/>
      <c r="AU97" s="843"/>
      <c r="AV97" s="843"/>
    </row>
    <row r="98" spans="1:48" s="3" customFormat="1" ht="12" customHeight="1">
      <c r="A98" s="67"/>
      <c r="B98" s="67"/>
      <c r="C98" s="67"/>
      <c r="D98" s="67"/>
      <c r="E98" s="67"/>
      <c r="F98" s="67"/>
      <c r="G98" s="67"/>
      <c r="H98" s="67"/>
      <c r="I98" s="67"/>
      <c r="J98" s="67"/>
      <c r="K98" s="67"/>
      <c r="L98" s="67"/>
      <c r="M98" s="67"/>
      <c r="N98" s="67"/>
      <c r="O98" s="67"/>
      <c r="P98" s="67"/>
      <c r="Q98" s="67"/>
      <c r="R98" s="67"/>
      <c r="S98" s="67"/>
      <c r="T98" s="67"/>
      <c r="U98" s="67"/>
      <c r="V98" s="67"/>
      <c r="W98" s="67"/>
      <c r="X98" s="67"/>
      <c r="Y98" s="67"/>
      <c r="Z98" s="67"/>
      <c r="AA98" s="67"/>
      <c r="AB98" s="2"/>
      <c r="AE98" s="67"/>
      <c r="AF98" s="67"/>
      <c r="AG98" s="67"/>
      <c r="AH98" s="67"/>
      <c r="AI98" s="910" t="s">
        <v>163</v>
      </c>
      <c r="AJ98" s="911"/>
      <c r="AK98" s="911"/>
      <c r="AL98" s="911"/>
      <c r="AM98" s="912"/>
      <c r="AN98" s="844" t="s">
        <v>288</v>
      </c>
      <c r="AO98" s="844"/>
      <c r="AP98" s="844"/>
      <c r="AQ98" s="844"/>
      <c r="AR98" s="844"/>
      <c r="AS98" s="844"/>
      <c r="AT98" s="844"/>
      <c r="AU98" s="844"/>
      <c r="AV98" s="844"/>
    </row>
    <row r="99" spans="1:48" s="3" customFormat="1" ht="12" customHeight="1">
      <c r="A99" s="8"/>
      <c r="B99" s="9"/>
      <c r="C99" s="9"/>
      <c r="D99" s="9"/>
      <c r="E99" s="9"/>
      <c r="F99" s="9"/>
      <c r="G99" s="9"/>
      <c r="H99" s="9"/>
      <c r="I99" s="9"/>
      <c r="J99" s="9"/>
      <c r="K99" s="9"/>
      <c r="L99" s="9"/>
      <c r="M99" s="9"/>
      <c r="N99" s="9"/>
      <c r="O99" s="7"/>
      <c r="Q99" s="9"/>
      <c r="R99" s="9"/>
      <c r="S99" s="9"/>
      <c r="T99" s="9"/>
      <c r="U99" s="10"/>
      <c r="AG99" s="12"/>
      <c r="AH99" s="9"/>
      <c r="AI99" s="9"/>
      <c r="AJ99" s="10"/>
      <c r="AK99" s="10"/>
      <c r="AL99" s="11"/>
      <c r="AM99" s="10"/>
      <c r="AV99" s="12" t="s">
        <v>176</v>
      </c>
    </row>
    <row r="100" spans="1:48" s="3" customFormat="1" ht="12" customHeight="1">
      <c r="A100" s="838" t="s">
        <v>170</v>
      </c>
      <c r="B100" s="845" t="s">
        <v>177</v>
      </c>
      <c r="C100" s="846"/>
      <c r="D100" s="846"/>
      <c r="E100" s="846"/>
      <c r="F100" s="847"/>
      <c r="G100" s="782" t="s">
        <v>178</v>
      </c>
      <c r="H100" s="783"/>
      <c r="I100" s="783"/>
      <c r="J100" s="783"/>
      <c r="K100" s="783"/>
      <c r="L100" s="783"/>
      <c r="M100" s="783"/>
      <c r="N100" s="783"/>
      <c r="O100" s="784"/>
      <c r="P100" s="845" t="s">
        <v>173</v>
      </c>
      <c r="Q100" s="846"/>
      <c r="R100" s="847"/>
      <c r="S100" s="828" t="s">
        <v>183</v>
      </c>
      <c r="T100" s="828"/>
      <c r="U100" s="828"/>
      <c r="V100" s="828"/>
      <c r="W100" s="828"/>
      <c r="X100" s="828"/>
      <c r="Y100" s="828"/>
      <c r="Z100" s="828"/>
      <c r="AA100" s="828"/>
      <c r="AB100" s="828"/>
      <c r="AC100" s="828"/>
      <c r="AD100" s="828"/>
      <c r="AE100" s="828"/>
      <c r="AF100" s="828"/>
      <c r="AG100" s="828"/>
      <c r="AH100" s="815" t="s">
        <v>184</v>
      </c>
      <c r="AI100" s="816"/>
      <c r="AJ100" s="816"/>
      <c r="AK100" s="816"/>
      <c r="AL100" s="816"/>
      <c r="AM100" s="816"/>
      <c r="AN100" s="816"/>
      <c r="AO100" s="816"/>
      <c r="AP100" s="816"/>
      <c r="AQ100" s="816"/>
      <c r="AR100" s="816"/>
      <c r="AS100" s="817"/>
      <c r="AT100" s="824" t="s">
        <v>164</v>
      </c>
      <c r="AU100" s="824"/>
      <c r="AV100" s="824"/>
    </row>
    <row r="101" spans="1:48" s="3" customFormat="1" ht="12" customHeight="1">
      <c r="A101" s="838"/>
      <c r="B101" s="848"/>
      <c r="C101" s="849"/>
      <c r="D101" s="849"/>
      <c r="E101" s="849"/>
      <c r="F101" s="850"/>
      <c r="G101" s="848" t="s">
        <v>179</v>
      </c>
      <c r="H101" s="849"/>
      <c r="I101" s="849"/>
      <c r="J101" s="849"/>
      <c r="K101" s="850"/>
      <c r="L101" s="848" t="s">
        <v>180</v>
      </c>
      <c r="M101" s="849"/>
      <c r="N101" s="849"/>
      <c r="O101" s="850"/>
      <c r="P101" s="848"/>
      <c r="Q101" s="849"/>
      <c r="R101" s="850"/>
      <c r="S101" s="821" t="s">
        <v>129</v>
      </c>
      <c r="T101" s="822"/>
      <c r="U101" s="823"/>
      <c r="V101" s="821" t="s">
        <v>131</v>
      </c>
      <c r="W101" s="822"/>
      <c r="X101" s="823"/>
      <c r="Y101" s="821" t="s">
        <v>132</v>
      </c>
      <c r="Z101" s="822"/>
      <c r="AA101" s="823"/>
      <c r="AB101" s="794" t="s">
        <v>165</v>
      </c>
      <c r="AC101" s="795"/>
      <c r="AD101" s="796"/>
      <c r="AE101" s="794" t="s">
        <v>166</v>
      </c>
      <c r="AF101" s="795"/>
      <c r="AG101" s="796"/>
      <c r="AH101" s="821" t="s">
        <v>174</v>
      </c>
      <c r="AI101" s="822"/>
      <c r="AJ101" s="823"/>
      <c r="AK101" s="821" t="s">
        <v>181</v>
      </c>
      <c r="AL101" s="822"/>
      <c r="AM101" s="823"/>
      <c r="AN101" s="794" t="s">
        <v>165</v>
      </c>
      <c r="AO101" s="795"/>
      <c r="AP101" s="796"/>
      <c r="AQ101" s="794" t="s">
        <v>166</v>
      </c>
      <c r="AR101" s="795"/>
      <c r="AS101" s="796"/>
      <c r="AT101" s="824"/>
      <c r="AU101" s="824"/>
      <c r="AV101" s="824"/>
    </row>
    <row r="102" spans="1:48" s="3" customFormat="1" ht="12" customHeight="1">
      <c r="A102" s="838"/>
      <c r="B102" s="848"/>
      <c r="C102" s="849"/>
      <c r="D102" s="849"/>
      <c r="E102" s="849"/>
      <c r="F102" s="850"/>
      <c r="G102" s="848"/>
      <c r="H102" s="849"/>
      <c r="I102" s="849"/>
      <c r="J102" s="849"/>
      <c r="K102" s="850"/>
      <c r="L102" s="848"/>
      <c r="M102" s="849"/>
      <c r="N102" s="849"/>
      <c r="O102" s="850"/>
      <c r="P102" s="848"/>
      <c r="Q102" s="849"/>
      <c r="R102" s="850"/>
      <c r="S102" s="818" t="str">
        <f>S55</f>
        <v>青少年育成事業</v>
      </c>
      <c r="T102" s="819"/>
      <c r="U102" s="820"/>
      <c r="V102" s="818" t="str">
        <f>V55</f>
        <v>まちづくり事業</v>
      </c>
      <c r="W102" s="819"/>
      <c r="X102" s="820"/>
      <c r="Y102" s="818" t="str">
        <f>Y55</f>
        <v>環境事業</v>
      </c>
      <c r="Z102" s="819"/>
      <c r="AA102" s="820"/>
      <c r="AB102" s="797"/>
      <c r="AC102" s="798"/>
      <c r="AD102" s="799"/>
      <c r="AE102" s="797"/>
      <c r="AF102" s="798"/>
      <c r="AG102" s="799"/>
      <c r="AH102" s="818" t="str">
        <f>AH55</f>
        <v>その他の
関連事業</v>
      </c>
      <c r="AI102" s="819"/>
      <c r="AJ102" s="820"/>
      <c r="AK102" s="69"/>
      <c r="AL102" s="70"/>
      <c r="AM102" s="71"/>
      <c r="AN102" s="797"/>
      <c r="AO102" s="798"/>
      <c r="AP102" s="799"/>
      <c r="AQ102" s="797"/>
      <c r="AR102" s="798"/>
      <c r="AS102" s="799"/>
      <c r="AT102" s="824"/>
      <c r="AU102" s="824"/>
      <c r="AV102" s="824"/>
    </row>
    <row r="103" spans="1:48" s="3" customFormat="1" ht="12" customHeight="1">
      <c r="A103" s="838"/>
      <c r="B103" s="848"/>
      <c r="C103" s="849"/>
      <c r="D103" s="849"/>
      <c r="E103" s="849"/>
      <c r="F103" s="850"/>
      <c r="G103" s="848"/>
      <c r="H103" s="849"/>
      <c r="I103" s="849"/>
      <c r="J103" s="849"/>
      <c r="K103" s="850"/>
      <c r="L103" s="848"/>
      <c r="M103" s="849"/>
      <c r="N103" s="849"/>
      <c r="O103" s="850"/>
      <c r="P103" s="848"/>
      <c r="Q103" s="849"/>
      <c r="R103" s="850"/>
      <c r="S103" s="797"/>
      <c r="T103" s="798"/>
      <c r="U103" s="799"/>
      <c r="V103" s="797"/>
      <c r="W103" s="798"/>
      <c r="X103" s="799"/>
      <c r="Y103" s="797"/>
      <c r="Z103" s="798"/>
      <c r="AA103" s="799"/>
      <c r="AB103" s="797"/>
      <c r="AC103" s="798"/>
      <c r="AD103" s="799"/>
      <c r="AE103" s="797"/>
      <c r="AF103" s="798"/>
      <c r="AG103" s="799"/>
      <c r="AH103" s="797"/>
      <c r="AI103" s="798"/>
      <c r="AJ103" s="799"/>
      <c r="AK103" s="44"/>
      <c r="AL103" s="45"/>
      <c r="AM103" s="46"/>
      <c r="AN103" s="797"/>
      <c r="AO103" s="798"/>
      <c r="AP103" s="799"/>
      <c r="AQ103" s="797"/>
      <c r="AR103" s="798"/>
      <c r="AS103" s="799"/>
      <c r="AT103" s="824"/>
      <c r="AU103" s="824"/>
      <c r="AV103" s="824"/>
    </row>
    <row r="104" spans="1:48" s="3" customFormat="1" ht="12" customHeight="1">
      <c r="A104" s="838"/>
      <c r="B104" s="848"/>
      <c r="C104" s="849"/>
      <c r="D104" s="849"/>
      <c r="E104" s="849"/>
      <c r="F104" s="850"/>
      <c r="G104" s="848"/>
      <c r="H104" s="849"/>
      <c r="I104" s="849"/>
      <c r="J104" s="849"/>
      <c r="K104" s="850"/>
      <c r="L104" s="848"/>
      <c r="M104" s="849"/>
      <c r="N104" s="849"/>
      <c r="O104" s="850"/>
      <c r="P104" s="848"/>
      <c r="Q104" s="849"/>
      <c r="R104" s="850"/>
      <c r="S104" s="797"/>
      <c r="T104" s="798"/>
      <c r="U104" s="799"/>
      <c r="V104" s="797"/>
      <c r="W104" s="798"/>
      <c r="X104" s="799"/>
      <c r="Y104" s="797"/>
      <c r="Z104" s="798"/>
      <c r="AA104" s="799"/>
      <c r="AB104" s="797"/>
      <c r="AC104" s="798"/>
      <c r="AD104" s="799"/>
      <c r="AE104" s="797"/>
      <c r="AF104" s="798"/>
      <c r="AG104" s="799"/>
      <c r="AH104" s="797"/>
      <c r="AI104" s="798"/>
      <c r="AJ104" s="799"/>
      <c r="AK104" s="44"/>
      <c r="AL104" s="45"/>
      <c r="AM104" s="46"/>
      <c r="AN104" s="797"/>
      <c r="AO104" s="798"/>
      <c r="AP104" s="799"/>
      <c r="AQ104" s="797"/>
      <c r="AR104" s="798"/>
      <c r="AS104" s="799"/>
      <c r="AT104" s="824"/>
      <c r="AU104" s="824"/>
      <c r="AV104" s="824"/>
    </row>
    <row r="105" spans="1:48" s="3" customFormat="1" ht="12" customHeight="1">
      <c r="A105" s="838"/>
      <c r="B105" s="848"/>
      <c r="C105" s="849"/>
      <c r="D105" s="849"/>
      <c r="E105" s="849"/>
      <c r="F105" s="850"/>
      <c r="G105" s="848"/>
      <c r="H105" s="849"/>
      <c r="I105" s="849"/>
      <c r="J105" s="849"/>
      <c r="K105" s="850"/>
      <c r="L105" s="848"/>
      <c r="M105" s="849"/>
      <c r="N105" s="849"/>
      <c r="O105" s="850"/>
      <c r="P105" s="848"/>
      <c r="Q105" s="849"/>
      <c r="R105" s="850"/>
      <c r="S105" s="797"/>
      <c r="T105" s="798"/>
      <c r="U105" s="799"/>
      <c r="V105" s="797"/>
      <c r="W105" s="798"/>
      <c r="X105" s="799"/>
      <c r="Y105" s="797"/>
      <c r="Z105" s="798"/>
      <c r="AA105" s="799"/>
      <c r="AB105" s="797"/>
      <c r="AC105" s="798"/>
      <c r="AD105" s="799"/>
      <c r="AE105" s="797"/>
      <c r="AF105" s="798"/>
      <c r="AG105" s="799"/>
      <c r="AH105" s="797"/>
      <c r="AI105" s="798"/>
      <c r="AJ105" s="799"/>
      <c r="AK105" s="44"/>
      <c r="AL105" s="45"/>
      <c r="AM105" s="46"/>
      <c r="AN105" s="797"/>
      <c r="AO105" s="798"/>
      <c r="AP105" s="799"/>
      <c r="AQ105" s="797"/>
      <c r="AR105" s="798"/>
      <c r="AS105" s="799"/>
      <c r="AT105" s="824"/>
      <c r="AU105" s="824"/>
      <c r="AV105" s="824"/>
    </row>
    <row r="106" spans="1:48" s="3" customFormat="1" ht="12" customHeight="1">
      <c r="A106" s="838"/>
      <c r="B106" s="848"/>
      <c r="C106" s="849"/>
      <c r="D106" s="849"/>
      <c r="E106" s="849"/>
      <c r="F106" s="850"/>
      <c r="G106" s="848"/>
      <c r="H106" s="849"/>
      <c r="I106" s="849"/>
      <c r="J106" s="849"/>
      <c r="K106" s="850"/>
      <c r="L106" s="848"/>
      <c r="M106" s="849"/>
      <c r="N106" s="849"/>
      <c r="O106" s="850"/>
      <c r="P106" s="848"/>
      <c r="Q106" s="849"/>
      <c r="R106" s="850"/>
      <c r="S106" s="797"/>
      <c r="T106" s="798"/>
      <c r="U106" s="799"/>
      <c r="V106" s="797"/>
      <c r="W106" s="798"/>
      <c r="X106" s="799"/>
      <c r="Y106" s="797"/>
      <c r="Z106" s="798"/>
      <c r="AA106" s="799"/>
      <c r="AB106" s="797"/>
      <c r="AC106" s="798"/>
      <c r="AD106" s="799"/>
      <c r="AE106" s="797"/>
      <c r="AF106" s="798"/>
      <c r="AG106" s="799"/>
      <c r="AH106" s="797"/>
      <c r="AI106" s="798"/>
      <c r="AJ106" s="799"/>
      <c r="AK106" s="854"/>
      <c r="AL106" s="854"/>
      <c r="AM106" s="854"/>
      <c r="AN106" s="797"/>
      <c r="AO106" s="798"/>
      <c r="AP106" s="799"/>
      <c r="AQ106" s="797"/>
      <c r="AR106" s="798"/>
      <c r="AS106" s="799"/>
      <c r="AT106" s="824"/>
      <c r="AU106" s="824"/>
      <c r="AV106" s="824"/>
    </row>
    <row r="107" spans="1:48" s="3" customFormat="1" ht="12" customHeight="1">
      <c r="A107" s="838"/>
      <c r="B107" s="851"/>
      <c r="C107" s="852"/>
      <c r="D107" s="852"/>
      <c r="E107" s="852"/>
      <c r="F107" s="853"/>
      <c r="G107" s="851"/>
      <c r="H107" s="852"/>
      <c r="I107" s="852"/>
      <c r="J107" s="852"/>
      <c r="K107" s="853"/>
      <c r="L107" s="851"/>
      <c r="M107" s="852"/>
      <c r="N107" s="852"/>
      <c r="O107" s="853"/>
      <c r="P107" s="851"/>
      <c r="Q107" s="852"/>
      <c r="R107" s="853"/>
      <c r="S107" s="800"/>
      <c r="T107" s="801"/>
      <c r="U107" s="802"/>
      <c r="V107" s="800"/>
      <c r="W107" s="801"/>
      <c r="X107" s="802"/>
      <c r="Y107" s="800"/>
      <c r="Z107" s="801"/>
      <c r="AA107" s="802"/>
      <c r="AB107" s="800"/>
      <c r="AC107" s="801"/>
      <c r="AD107" s="802"/>
      <c r="AE107" s="800"/>
      <c r="AF107" s="801"/>
      <c r="AG107" s="802"/>
      <c r="AH107" s="800"/>
      <c r="AI107" s="801"/>
      <c r="AJ107" s="802"/>
      <c r="AK107" s="855"/>
      <c r="AL107" s="855"/>
      <c r="AM107" s="855"/>
      <c r="AN107" s="800"/>
      <c r="AO107" s="801"/>
      <c r="AP107" s="802"/>
      <c r="AQ107" s="800"/>
      <c r="AR107" s="801"/>
      <c r="AS107" s="802"/>
      <c r="AT107" s="824"/>
      <c r="AU107" s="824"/>
      <c r="AV107" s="824"/>
    </row>
    <row r="108" spans="1:48" s="3" customFormat="1" ht="12" customHeight="1">
      <c r="A108" s="838">
        <v>21</v>
      </c>
      <c r="B108" s="794"/>
      <c r="C108" s="795"/>
      <c r="D108" s="795"/>
      <c r="E108" s="795"/>
      <c r="F108" s="796"/>
      <c r="G108" s="794"/>
      <c r="H108" s="795"/>
      <c r="I108" s="795"/>
      <c r="J108" s="795"/>
      <c r="K108" s="796"/>
      <c r="L108" s="903"/>
      <c r="M108" s="903"/>
      <c r="N108" s="903"/>
      <c r="O108" s="904"/>
      <c r="P108" s="794"/>
      <c r="Q108" s="795"/>
      <c r="R108" s="796"/>
      <c r="S108" s="803"/>
      <c r="T108" s="804"/>
      <c r="U108" s="805"/>
      <c r="V108" s="803"/>
      <c r="W108" s="804"/>
      <c r="X108" s="805"/>
      <c r="Y108" s="803"/>
      <c r="Z108" s="804"/>
      <c r="AA108" s="805"/>
      <c r="AB108" s="803"/>
      <c r="AC108" s="804"/>
      <c r="AD108" s="805"/>
      <c r="AE108" s="825" t="str">
        <f>IF(COUNT($S108:$AD108,$AH108:$AP108,$AT108)=0,"",SUM(S108:AD108))</f>
        <v/>
      </c>
      <c r="AF108" s="826"/>
      <c r="AG108" s="827"/>
      <c r="AH108" s="803"/>
      <c r="AI108" s="804"/>
      <c r="AJ108" s="805"/>
      <c r="AK108" s="803"/>
      <c r="AL108" s="804"/>
      <c r="AM108" s="805"/>
      <c r="AN108" s="803"/>
      <c r="AO108" s="804"/>
      <c r="AP108" s="805"/>
      <c r="AQ108" s="832" t="str">
        <f>IF(COUNT($S108:$AD108,$AH108:$AP108,$AT108)=0,"",SUM(AH108:AP108))</f>
        <v/>
      </c>
      <c r="AR108" s="833"/>
      <c r="AS108" s="834"/>
      <c r="AT108" s="803"/>
      <c r="AU108" s="804"/>
      <c r="AV108" s="805"/>
    </row>
    <row r="109" spans="1:48" s="3" customFormat="1" ht="12" customHeight="1">
      <c r="A109" s="838"/>
      <c r="B109" s="797"/>
      <c r="C109" s="798"/>
      <c r="D109" s="798"/>
      <c r="E109" s="798"/>
      <c r="F109" s="799"/>
      <c r="G109" s="797"/>
      <c r="H109" s="798"/>
      <c r="I109" s="798"/>
      <c r="J109" s="798"/>
      <c r="K109" s="799"/>
      <c r="L109" s="903"/>
      <c r="M109" s="903"/>
      <c r="N109" s="903"/>
      <c r="O109" s="904"/>
      <c r="P109" s="797"/>
      <c r="Q109" s="798"/>
      <c r="R109" s="799"/>
      <c r="S109" s="806" t="str">
        <f>IF(COUNT($S108:$AD108,$AH108:$AP108,$AT108)=0,"",ROUND(S108/SUM($S108:$AD108,$AH108:$AP108,$AT108),3))</f>
        <v/>
      </c>
      <c r="T109" s="807"/>
      <c r="U109" s="808"/>
      <c r="V109" s="806" t="str">
        <f>IF(COUNT($S108:$AD108,$AH108:$AP108,$AT108)=0,"",ROUND(V108/SUM($S108:$AD108,$AH108:$AP108,$AT108),3))</f>
        <v/>
      </c>
      <c r="W109" s="807"/>
      <c r="X109" s="808"/>
      <c r="Y109" s="806" t="str">
        <f>IF(COUNT($S108:$AD108,$AH108:$AP108,$AT108)=0,"",ROUND(Y108/SUM($S108:$AD108,$AH108:$AP108,$AT108),3))</f>
        <v/>
      </c>
      <c r="Z109" s="807"/>
      <c r="AA109" s="808"/>
      <c r="AB109" s="806" t="str">
        <f>IF(COUNT($S108:$AD108,$AH108:$AP108,$AT108)=0,"",ROUND(AB108/SUM($S108:$AD108,$AH108:$AP108,$AT108),3))</f>
        <v/>
      </c>
      <c r="AC109" s="807"/>
      <c r="AD109" s="808"/>
      <c r="AE109" s="806" t="str">
        <f>IF(COUNT($S108:$AD108,$AH108:$AP108,$AT108)=0,"",ROUND(AE108/SUM($S108:$AD108,$AH108:$AP108,$AT108),3))</f>
        <v/>
      </c>
      <c r="AF109" s="807"/>
      <c r="AG109" s="808"/>
      <c r="AH109" s="812" t="str">
        <f>IF(COUNT($S108:$AD108,$AH108:$AP108,$AT108)=0,"",ROUND(AH108/SUM($S108:$AD108,$AH108:$AP108,$AT108),3))</f>
        <v/>
      </c>
      <c r="AI109" s="813"/>
      <c r="AJ109" s="814"/>
      <c r="AK109" s="812" t="str">
        <f>IF(COUNT($S108:$AD108,$AH108:$AP108,$AT108)=0,"",ROUND(AK108/SUM($S108:$AD108,$AH108:$AP108,$AT108),3))</f>
        <v/>
      </c>
      <c r="AL109" s="813"/>
      <c r="AM109" s="814"/>
      <c r="AN109" s="812" t="str">
        <f>IF(COUNT($S108:$AD108,$AH108:$AP108,$AT108)=0,"",ROUND(AN108/SUM($S108:$AD108,$AH108:$AP108,$AT108),3))</f>
        <v/>
      </c>
      <c r="AO109" s="813"/>
      <c r="AP109" s="814"/>
      <c r="AQ109" s="812" t="str">
        <f>IF(COUNT($S108:$AD108,$AH108:$AP108,$AT108)=0,"",ROUND(AQ108/SUM($S108:$AD108,$AH108:$AP108,$AT108),3))</f>
        <v/>
      </c>
      <c r="AR109" s="813"/>
      <c r="AS109" s="814"/>
      <c r="AT109" s="829" t="str">
        <f>IF(COUNT($S108:$AD108,$AH108:$AP108,$AT108)=0,"",ROUND(AT108/SUM($S108:$AD108,$AH108:$AP108,$AT108),3))</f>
        <v/>
      </c>
      <c r="AU109" s="830"/>
      <c r="AV109" s="831"/>
    </row>
    <row r="110" spans="1:48" s="3" customFormat="1" ht="12" customHeight="1">
      <c r="A110" s="838"/>
      <c r="B110" s="800"/>
      <c r="C110" s="801"/>
      <c r="D110" s="801"/>
      <c r="E110" s="801"/>
      <c r="F110" s="802"/>
      <c r="G110" s="800"/>
      <c r="H110" s="801"/>
      <c r="I110" s="801"/>
      <c r="J110" s="801"/>
      <c r="K110" s="802"/>
      <c r="L110" s="903"/>
      <c r="M110" s="903"/>
      <c r="N110" s="903"/>
      <c r="O110" s="904"/>
      <c r="P110" s="800"/>
      <c r="Q110" s="801"/>
      <c r="R110" s="802"/>
      <c r="S110" s="775" t="str">
        <f>IF(COUNT($S108:$AD108,$AH108:$AP108,$AT108)=0,"",$L108*(S108/($AE108+$AQ108+$AT108)))</f>
        <v/>
      </c>
      <c r="T110" s="776"/>
      <c r="U110" s="777"/>
      <c r="V110" s="775" t="str">
        <f>IF(COUNT($S108:$AD108,$AH108:$AP108,$AT108)=0,"",$L108*(V108/($AE108+$AQ108+$AT108)))</f>
        <v/>
      </c>
      <c r="W110" s="776"/>
      <c r="X110" s="777"/>
      <c r="Y110" s="775" t="str">
        <f>IF(COUNT($S108:$AD108,$AH108:$AP108,$AT108)=0,"",$L108*(Y108/($AE108+$AQ108+$AT108)))</f>
        <v/>
      </c>
      <c r="Z110" s="776"/>
      <c r="AA110" s="777"/>
      <c r="AB110" s="775" t="str">
        <f>IF(COUNT($S108:$AD108,$AH108:$AP108,$AT108)=0,"",$L108*(AB108/($AE108+$AQ108+$AT108)))</f>
        <v/>
      </c>
      <c r="AC110" s="776"/>
      <c r="AD110" s="777"/>
      <c r="AE110" s="775" t="str">
        <f>IF(COUNT($S108:$AD108,$AH108:$AP108,$AT108)=0,"",$L108*(AE108/($AE108+$AQ108+$AT108)))</f>
        <v/>
      </c>
      <c r="AF110" s="776"/>
      <c r="AG110" s="777"/>
      <c r="AH110" s="769" t="str">
        <f>IF(COUNT($S108:$AD108,$AH108:$AP108,$AT108)=0,"",$L108*(AH108/($AE108+$AQ108+$AT108)))</f>
        <v/>
      </c>
      <c r="AI110" s="770"/>
      <c r="AJ110" s="771"/>
      <c r="AK110" s="769" t="str">
        <f>IF(COUNT($S108:$AD108,$AH108:$AP108,$AT108)=0,"",$L108*(AK108/($AE108+$AQ108+$AT108)))</f>
        <v/>
      </c>
      <c r="AL110" s="770"/>
      <c r="AM110" s="771"/>
      <c r="AN110" s="769" t="str">
        <f>IF(COUNT($S108:$AD108,$AH108:$AP108,$AT108)=0,"",$L108*(AN108/($AE108+$AQ108+$AT108)))</f>
        <v/>
      </c>
      <c r="AO110" s="770"/>
      <c r="AP110" s="771"/>
      <c r="AQ110" s="769" t="str">
        <f>IF(COUNT($S108:$AD108,$AH108:$AP108,$AT108)=0,"",$L108*(AQ108/($AE108+$AQ108+$AT108)))</f>
        <v/>
      </c>
      <c r="AR110" s="770"/>
      <c r="AS110" s="771"/>
      <c r="AT110" s="766" t="str">
        <f>IF(COUNT($S108:$AD108,$AH108:$AP108,$AT108)=0,"",$L108*(AT108/($AE108+$AQ108+$AT108)))</f>
        <v/>
      </c>
      <c r="AU110" s="767"/>
      <c r="AV110" s="768"/>
    </row>
    <row r="111" spans="1:48" s="3" customFormat="1" ht="12" customHeight="1">
      <c r="A111" s="838">
        <v>22</v>
      </c>
      <c r="B111" s="794"/>
      <c r="C111" s="795"/>
      <c r="D111" s="795"/>
      <c r="E111" s="795"/>
      <c r="F111" s="796"/>
      <c r="G111" s="794"/>
      <c r="H111" s="795"/>
      <c r="I111" s="795"/>
      <c r="J111" s="795"/>
      <c r="K111" s="796"/>
      <c r="L111" s="903"/>
      <c r="M111" s="903"/>
      <c r="N111" s="903"/>
      <c r="O111" s="904"/>
      <c r="P111" s="794"/>
      <c r="Q111" s="795"/>
      <c r="R111" s="796"/>
      <c r="S111" s="803"/>
      <c r="T111" s="804"/>
      <c r="U111" s="805"/>
      <c r="V111" s="803"/>
      <c r="W111" s="804"/>
      <c r="X111" s="805"/>
      <c r="Y111" s="803"/>
      <c r="Z111" s="804"/>
      <c r="AA111" s="805"/>
      <c r="AB111" s="803"/>
      <c r="AC111" s="804"/>
      <c r="AD111" s="805"/>
      <c r="AE111" s="825" t="str">
        <f>IF(COUNT($S111:$AD111,$AH111:$AP111,$AT111)=0,"",SUM(S111:AD111))</f>
        <v/>
      </c>
      <c r="AF111" s="826"/>
      <c r="AG111" s="827"/>
      <c r="AH111" s="803"/>
      <c r="AI111" s="804"/>
      <c r="AJ111" s="805"/>
      <c r="AK111" s="803"/>
      <c r="AL111" s="804"/>
      <c r="AM111" s="805"/>
      <c r="AN111" s="803"/>
      <c r="AO111" s="804"/>
      <c r="AP111" s="805"/>
      <c r="AQ111" s="832" t="str">
        <f>IF(COUNT($S111:$AD111,$AH111:$AP111,$AT111)=0,"",SUM(AH111:AP111))</f>
        <v/>
      </c>
      <c r="AR111" s="833"/>
      <c r="AS111" s="834"/>
      <c r="AT111" s="803"/>
      <c r="AU111" s="804"/>
      <c r="AV111" s="805"/>
    </row>
    <row r="112" spans="1:48" s="3" customFormat="1" ht="12" customHeight="1">
      <c r="A112" s="838"/>
      <c r="B112" s="797"/>
      <c r="C112" s="798"/>
      <c r="D112" s="798"/>
      <c r="E112" s="798"/>
      <c r="F112" s="799"/>
      <c r="G112" s="797"/>
      <c r="H112" s="798"/>
      <c r="I112" s="798"/>
      <c r="J112" s="798"/>
      <c r="K112" s="799"/>
      <c r="L112" s="903"/>
      <c r="M112" s="903"/>
      <c r="N112" s="903"/>
      <c r="O112" s="904"/>
      <c r="P112" s="797"/>
      <c r="Q112" s="798"/>
      <c r="R112" s="799"/>
      <c r="S112" s="806" t="str">
        <f>IF(COUNT($S111:$AD111,$AH111:$AP111,$AT111)=0,"",ROUND(S111/SUM($S111:$AD111,$AH111:$AP111,$AT111),3))</f>
        <v/>
      </c>
      <c r="T112" s="807"/>
      <c r="U112" s="808"/>
      <c r="V112" s="806" t="str">
        <f>IF(COUNT($S111:$AD111,$AH111:$AP111,$AT111)=0,"",ROUND(V111/SUM($S111:$AD111,$AH111:$AP111,$AT111),3))</f>
        <v/>
      </c>
      <c r="W112" s="807"/>
      <c r="X112" s="808"/>
      <c r="Y112" s="806" t="str">
        <f>IF(COUNT($S111:$AD111,$AH111:$AP111,$AT111)=0,"",ROUND(Y111/SUM($S111:$AD111,$AH111:$AP111,$AT111),3))</f>
        <v/>
      </c>
      <c r="Z112" s="807"/>
      <c r="AA112" s="808"/>
      <c r="AB112" s="806" t="str">
        <f>IF(COUNT($S111:$AD111,$AH111:$AP111,$AT111)=0,"",ROUND(AB111/SUM($S111:$AD111,$AH111:$AP111,$AT111),3))</f>
        <v/>
      </c>
      <c r="AC112" s="807"/>
      <c r="AD112" s="808"/>
      <c r="AE112" s="806" t="str">
        <f>IF(COUNT($S111:$AD111,$AH111:$AP111,$AT111)=0,"",ROUND(AE111/SUM($S111:$AD111,$AH111:$AP111,$AT111),3))</f>
        <v/>
      </c>
      <c r="AF112" s="807"/>
      <c r="AG112" s="808"/>
      <c r="AH112" s="812" t="str">
        <f>IF(COUNT($S111:$AD111,$AH111:$AP111,$AT111)=0,"",ROUND(AH111/SUM($S111:$AD111,$AH111:$AP111,$AT111),3))</f>
        <v/>
      </c>
      <c r="AI112" s="813"/>
      <c r="AJ112" s="814"/>
      <c r="AK112" s="812" t="str">
        <f>IF(COUNT($S111:$AD111,$AH111:$AP111,$AT111)=0,"",ROUND(AK111/SUM($S111:$AD111,$AH111:$AP111,$AT111),3))</f>
        <v/>
      </c>
      <c r="AL112" s="813"/>
      <c r="AM112" s="814"/>
      <c r="AN112" s="812" t="str">
        <f>IF(COUNT($S111:$AD111,$AH111:$AP111,$AT111)=0,"",ROUND(AN111/SUM($S111:$AD111,$AH111:$AP111,$AT111),3))</f>
        <v/>
      </c>
      <c r="AO112" s="813"/>
      <c r="AP112" s="814"/>
      <c r="AQ112" s="812" t="str">
        <f>IF(COUNT($S111:$AD111,$AH111:$AP111,$AT111)=0,"",ROUND(AQ111/SUM($S111:$AD111,$AH111:$AP111,$AT111),3))</f>
        <v/>
      </c>
      <c r="AR112" s="813"/>
      <c r="AS112" s="814"/>
      <c r="AT112" s="829" t="str">
        <f>IF(COUNT($S111:$AD111,$AH111:$AP111,$AT111)=0,"",ROUND(AT111/SUM($S111:$AD111,$AH111:$AP111,$AT111),3))</f>
        <v/>
      </c>
      <c r="AU112" s="830"/>
      <c r="AV112" s="831"/>
    </row>
    <row r="113" spans="1:48" s="3" customFormat="1" ht="12" customHeight="1">
      <c r="A113" s="838"/>
      <c r="B113" s="800"/>
      <c r="C113" s="801"/>
      <c r="D113" s="801"/>
      <c r="E113" s="801"/>
      <c r="F113" s="802"/>
      <c r="G113" s="800"/>
      <c r="H113" s="801"/>
      <c r="I113" s="801"/>
      <c r="J113" s="801"/>
      <c r="K113" s="802"/>
      <c r="L113" s="903"/>
      <c r="M113" s="903"/>
      <c r="N113" s="903"/>
      <c r="O113" s="904"/>
      <c r="P113" s="800"/>
      <c r="Q113" s="801"/>
      <c r="R113" s="802"/>
      <c r="S113" s="775" t="str">
        <f>IF(COUNT($S111:$AD111,$AH111:$AP111,$AT111)=0,"",$L111*(S111/($AE111+$AQ111+$AT111)))</f>
        <v/>
      </c>
      <c r="T113" s="776"/>
      <c r="U113" s="777"/>
      <c r="V113" s="775" t="str">
        <f>IF(COUNT($S111:$AD111,$AH111:$AP111,$AT111)=0,"",$L111*(V111/($AE111+$AQ111+$AT111)))</f>
        <v/>
      </c>
      <c r="W113" s="776"/>
      <c r="X113" s="777"/>
      <c r="Y113" s="775" t="str">
        <f>IF(COUNT($S111:$AD111,$AH111:$AP111,$AT111)=0,"",$L111*(Y111/($AE111+$AQ111+$AT111)))</f>
        <v/>
      </c>
      <c r="Z113" s="776"/>
      <c r="AA113" s="777"/>
      <c r="AB113" s="775" t="str">
        <f>IF(COUNT($S111:$AD111,$AH111:$AP111,$AT111)=0,"",$L111*(AB111/($AE111+$AQ111+$AT111)))</f>
        <v/>
      </c>
      <c r="AC113" s="776"/>
      <c r="AD113" s="777"/>
      <c r="AE113" s="775" t="str">
        <f>IF(COUNT($S111:$AD111,$AH111:$AP111,$AT111)=0,"",$L111*(AE111/($AE111+$AQ111+$AT111)))</f>
        <v/>
      </c>
      <c r="AF113" s="776"/>
      <c r="AG113" s="777"/>
      <c r="AH113" s="769" t="str">
        <f>IF(COUNT($S111:$AD111,$AH111:$AP111,$AT111)=0,"",$L111*(AH111/($AE111+$AQ111+$AT111)))</f>
        <v/>
      </c>
      <c r="AI113" s="770"/>
      <c r="AJ113" s="771"/>
      <c r="AK113" s="769" t="str">
        <f>IF(COUNT($S111:$AD111,$AH111:$AP111,$AT111)=0,"",$L111*(AK111/($AE111+$AQ111+$AT111)))</f>
        <v/>
      </c>
      <c r="AL113" s="770"/>
      <c r="AM113" s="771"/>
      <c r="AN113" s="769" t="str">
        <f>IF(COUNT($S111:$AD111,$AH111:$AP111,$AT111)=0,"",$L111*(AN111/($AE111+$AQ111+$AT111)))</f>
        <v/>
      </c>
      <c r="AO113" s="770"/>
      <c r="AP113" s="771"/>
      <c r="AQ113" s="769" t="str">
        <f>IF(COUNT($S111:$AD111,$AH111:$AP111,$AT111)=0,"",$L111*(AQ111/($AE111+$AQ111+$AT111)))</f>
        <v/>
      </c>
      <c r="AR113" s="770"/>
      <c r="AS113" s="771"/>
      <c r="AT113" s="766" t="str">
        <f>IF(COUNT($S111:$AD111,$AH111:$AP111,$AT111)=0,"",$L111*(AT111/($AE111+$AQ111+$AT111)))</f>
        <v/>
      </c>
      <c r="AU113" s="767"/>
      <c r="AV113" s="768"/>
    </row>
    <row r="114" spans="1:48" s="3" customFormat="1" ht="12" customHeight="1">
      <c r="A114" s="838">
        <v>23</v>
      </c>
      <c r="B114" s="794"/>
      <c r="C114" s="795"/>
      <c r="D114" s="795"/>
      <c r="E114" s="795"/>
      <c r="F114" s="796"/>
      <c r="G114" s="794"/>
      <c r="H114" s="795"/>
      <c r="I114" s="795"/>
      <c r="J114" s="795"/>
      <c r="K114" s="796"/>
      <c r="L114" s="903"/>
      <c r="M114" s="903"/>
      <c r="N114" s="903"/>
      <c r="O114" s="904"/>
      <c r="P114" s="794"/>
      <c r="Q114" s="795"/>
      <c r="R114" s="796"/>
      <c r="S114" s="803"/>
      <c r="T114" s="804"/>
      <c r="U114" s="805"/>
      <c r="V114" s="803"/>
      <c r="W114" s="804"/>
      <c r="X114" s="805"/>
      <c r="Y114" s="803"/>
      <c r="Z114" s="804"/>
      <c r="AA114" s="805"/>
      <c r="AB114" s="803"/>
      <c r="AC114" s="804"/>
      <c r="AD114" s="805"/>
      <c r="AE114" s="825" t="str">
        <f>IF(COUNT($S114:$AD114,$AH114:$AP114,$AT114)=0,"",SUM(S114:AD114))</f>
        <v/>
      </c>
      <c r="AF114" s="826"/>
      <c r="AG114" s="827"/>
      <c r="AH114" s="803"/>
      <c r="AI114" s="804"/>
      <c r="AJ114" s="805"/>
      <c r="AK114" s="803"/>
      <c r="AL114" s="804"/>
      <c r="AM114" s="805"/>
      <c r="AN114" s="803"/>
      <c r="AO114" s="804"/>
      <c r="AP114" s="805"/>
      <c r="AQ114" s="832" t="str">
        <f>IF(COUNT($S114:$AD114,$AH114:$AP114,$AT114)=0,"",SUM(AH114:AP114))</f>
        <v/>
      </c>
      <c r="AR114" s="833"/>
      <c r="AS114" s="834"/>
      <c r="AT114" s="803"/>
      <c r="AU114" s="804"/>
      <c r="AV114" s="805"/>
    </row>
    <row r="115" spans="1:48" s="3" customFormat="1" ht="12" customHeight="1">
      <c r="A115" s="838"/>
      <c r="B115" s="797"/>
      <c r="C115" s="798"/>
      <c r="D115" s="798"/>
      <c r="E115" s="798"/>
      <c r="F115" s="799"/>
      <c r="G115" s="797"/>
      <c r="H115" s="798"/>
      <c r="I115" s="798"/>
      <c r="J115" s="798"/>
      <c r="K115" s="799"/>
      <c r="L115" s="903"/>
      <c r="M115" s="903"/>
      <c r="N115" s="903"/>
      <c r="O115" s="904"/>
      <c r="P115" s="797"/>
      <c r="Q115" s="798"/>
      <c r="R115" s="799"/>
      <c r="S115" s="806" t="str">
        <f>IF(COUNT($S114:$AD114,$AH114:$AP114,$AT114)=0,"",ROUND(S114/SUM($S114:$AD114,$AH114:$AP114,$AT114),3))</f>
        <v/>
      </c>
      <c r="T115" s="807"/>
      <c r="U115" s="808"/>
      <c r="V115" s="806" t="str">
        <f>IF(COUNT($S114:$AD114,$AH114:$AP114,$AT114)=0,"",ROUND(V114/SUM($S114:$AD114,$AH114:$AP114,$AT114),3))</f>
        <v/>
      </c>
      <c r="W115" s="807"/>
      <c r="X115" s="808"/>
      <c r="Y115" s="806" t="str">
        <f>IF(COUNT($S114:$AD114,$AH114:$AP114,$AT114)=0,"",ROUND(Y114/SUM($S114:$AD114,$AH114:$AP114,$AT114),3))</f>
        <v/>
      </c>
      <c r="Z115" s="807"/>
      <c r="AA115" s="808"/>
      <c r="AB115" s="806" t="str">
        <f>IF(COUNT($S114:$AD114,$AH114:$AP114,$AT114)=0,"",ROUND(AB114/SUM($S114:$AD114,$AH114:$AP114,$AT114),3))</f>
        <v/>
      </c>
      <c r="AC115" s="807"/>
      <c r="AD115" s="808"/>
      <c r="AE115" s="806" t="str">
        <f>IF(COUNT($S114:$AD114,$AH114:$AP114,$AT114)=0,"",ROUND(AE114/SUM($S114:$AD114,$AH114:$AP114,$AT114),3))</f>
        <v/>
      </c>
      <c r="AF115" s="807"/>
      <c r="AG115" s="808"/>
      <c r="AH115" s="812" t="str">
        <f>IF(COUNT($S114:$AD114,$AH114:$AP114,$AT114)=0,"",ROUND(AH114/SUM($S114:$AD114,$AH114:$AP114,$AT114),3))</f>
        <v/>
      </c>
      <c r="AI115" s="813"/>
      <c r="AJ115" s="814"/>
      <c r="AK115" s="812" t="str">
        <f>IF(COUNT($S114:$AD114,$AH114:$AP114,$AT114)=0,"",ROUND(AK114/SUM($S114:$AD114,$AH114:$AP114,$AT114),3))</f>
        <v/>
      </c>
      <c r="AL115" s="813"/>
      <c r="AM115" s="814"/>
      <c r="AN115" s="812" t="str">
        <f>IF(COUNT($S114:$AD114,$AH114:$AP114,$AT114)=0,"",ROUND(AN114/SUM($S114:$AD114,$AH114:$AP114,$AT114),3))</f>
        <v/>
      </c>
      <c r="AO115" s="813"/>
      <c r="AP115" s="814"/>
      <c r="AQ115" s="812" t="str">
        <f>IF(COUNT($S114:$AD114,$AH114:$AP114,$AT114)=0,"",ROUND(AQ114/SUM($S114:$AD114,$AH114:$AP114,$AT114),3))</f>
        <v/>
      </c>
      <c r="AR115" s="813"/>
      <c r="AS115" s="814"/>
      <c r="AT115" s="829" t="str">
        <f>IF(COUNT($S114:$AD114,$AH114:$AP114,$AT114)=0,"",ROUND(AT114/SUM($S114:$AD114,$AH114:$AP114,$AT114),3))</f>
        <v/>
      </c>
      <c r="AU115" s="830"/>
      <c r="AV115" s="831"/>
    </row>
    <row r="116" spans="1:48" s="14" customFormat="1" ht="12" customHeight="1">
      <c r="A116" s="838"/>
      <c r="B116" s="800"/>
      <c r="C116" s="801"/>
      <c r="D116" s="801"/>
      <c r="E116" s="801"/>
      <c r="F116" s="802"/>
      <c r="G116" s="800"/>
      <c r="H116" s="801"/>
      <c r="I116" s="801"/>
      <c r="J116" s="801"/>
      <c r="K116" s="802"/>
      <c r="L116" s="903"/>
      <c r="M116" s="903"/>
      <c r="N116" s="903"/>
      <c r="O116" s="904"/>
      <c r="P116" s="800"/>
      <c r="Q116" s="801"/>
      <c r="R116" s="802"/>
      <c r="S116" s="775" t="str">
        <f>IF(COUNT($S114:$AD114,$AH114:$AP114,$AT114)=0,"",$L114*(S114/($AE114+$AQ114+$AT114)))</f>
        <v/>
      </c>
      <c r="T116" s="776"/>
      <c r="U116" s="777"/>
      <c r="V116" s="775" t="str">
        <f>IF(COUNT($S114:$AD114,$AH114:$AP114,$AT114)=0,"",$L114*(V114/($AE114+$AQ114+$AT114)))</f>
        <v/>
      </c>
      <c r="W116" s="776"/>
      <c r="X116" s="777"/>
      <c r="Y116" s="775" t="str">
        <f>IF(COUNT($S114:$AD114,$AH114:$AP114,$AT114)=0,"",$L114*(Y114/($AE114+$AQ114+$AT114)))</f>
        <v/>
      </c>
      <c r="Z116" s="776"/>
      <c r="AA116" s="777"/>
      <c r="AB116" s="775" t="str">
        <f>IF(COUNT($S114:$AD114,$AH114:$AP114,$AT114)=0,"",$L114*(AB114/($AE114+$AQ114+$AT114)))</f>
        <v/>
      </c>
      <c r="AC116" s="776"/>
      <c r="AD116" s="777"/>
      <c r="AE116" s="775" t="str">
        <f>IF(COUNT($S114:$AD114,$AH114:$AP114,$AT114)=0,"",$L114*(AE114/($AE114+$AQ114+$AT114)))</f>
        <v/>
      </c>
      <c r="AF116" s="776"/>
      <c r="AG116" s="777"/>
      <c r="AH116" s="769" t="str">
        <f>IF(COUNT($S114:$AD114,$AH114:$AP114,$AT114)=0,"",$L114*(AH114/($AE114+$AQ114+$AT114)))</f>
        <v/>
      </c>
      <c r="AI116" s="770"/>
      <c r="AJ116" s="771"/>
      <c r="AK116" s="769" t="str">
        <f>IF(COUNT($S114:$AD114,$AH114:$AP114,$AT114)=0,"",$L114*(AK114/($AE114+$AQ114+$AT114)))</f>
        <v/>
      </c>
      <c r="AL116" s="770"/>
      <c r="AM116" s="771"/>
      <c r="AN116" s="769" t="str">
        <f>IF(COUNT($S114:$AD114,$AH114:$AP114,$AT114)=0,"",$L114*(AN114/($AE114+$AQ114+$AT114)))</f>
        <v/>
      </c>
      <c r="AO116" s="770"/>
      <c r="AP116" s="771"/>
      <c r="AQ116" s="769" t="str">
        <f>IF(COUNT($S114:$AD114,$AH114:$AP114,$AT114)=0,"",$L114*(AQ114/($AE114+$AQ114+$AT114)))</f>
        <v/>
      </c>
      <c r="AR116" s="770"/>
      <c r="AS116" s="771"/>
      <c r="AT116" s="766" t="str">
        <f>IF(COUNT($S114:$AD114,$AH114:$AP114,$AT114)=0,"",$L114*(AT114/($AE114+$AQ114+$AT114)))</f>
        <v/>
      </c>
      <c r="AU116" s="767"/>
      <c r="AV116" s="768"/>
    </row>
    <row r="117" spans="1:48" s="14" customFormat="1" ht="12" customHeight="1">
      <c r="A117" s="838">
        <v>24</v>
      </c>
      <c r="B117" s="794"/>
      <c r="C117" s="795"/>
      <c r="D117" s="795"/>
      <c r="E117" s="795"/>
      <c r="F117" s="796"/>
      <c r="G117" s="794"/>
      <c r="H117" s="795"/>
      <c r="I117" s="795"/>
      <c r="J117" s="795"/>
      <c r="K117" s="796"/>
      <c r="L117" s="903"/>
      <c r="M117" s="903"/>
      <c r="N117" s="903"/>
      <c r="O117" s="904"/>
      <c r="P117" s="794"/>
      <c r="Q117" s="795"/>
      <c r="R117" s="796"/>
      <c r="S117" s="803"/>
      <c r="T117" s="804"/>
      <c r="U117" s="805"/>
      <c r="V117" s="803"/>
      <c r="W117" s="804"/>
      <c r="X117" s="805"/>
      <c r="Y117" s="803"/>
      <c r="Z117" s="804"/>
      <c r="AA117" s="805"/>
      <c r="AB117" s="803"/>
      <c r="AC117" s="804"/>
      <c r="AD117" s="805"/>
      <c r="AE117" s="825" t="str">
        <f>IF(COUNT($S117:$AD117,$AH117:$AP117,$AT117)=0,"",SUM(S117:AD117))</f>
        <v/>
      </c>
      <c r="AF117" s="826"/>
      <c r="AG117" s="827"/>
      <c r="AH117" s="803"/>
      <c r="AI117" s="804"/>
      <c r="AJ117" s="805"/>
      <c r="AK117" s="803"/>
      <c r="AL117" s="804"/>
      <c r="AM117" s="805"/>
      <c r="AN117" s="803"/>
      <c r="AO117" s="804"/>
      <c r="AP117" s="805"/>
      <c r="AQ117" s="832" t="str">
        <f>IF(COUNT($S117:$AD117,$AH117:$AP117,$AT117)=0,"",SUM(AH117:AP117))</f>
        <v/>
      </c>
      <c r="AR117" s="833"/>
      <c r="AS117" s="834"/>
      <c r="AT117" s="803"/>
      <c r="AU117" s="804"/>
      <c r="AV117" s="805"/>
    </row>
    <row r="118" spans="1:48" s="14" customFormat="1" ht="12" customHeight="1">
      <c r="A118" s="838"/>
      <c r="B118" s="797"/>
      <c r="C118" s="798"/>
      <c r="D118" s="798"/>
      <c r="E118" s="798"/>
      <c r="F118" s="799"/>
      <c r="G118" s="797"/>
      <c r="H118" s="798"/>
      <c r="I118" s="798"/>
      <c r="J118" s="798"/>
      <c r="K118" s="799"/>
      <c r="L118" s="903"/>
      <c r="M118" s="903"/>
      <c r="N118" s="903"/>
      <c r="O118" s="904"/>
      <c r="P118" s="797"/>
      <c r="Q118" s="798"/>
      <c r="R118" s="799"/>
      <c r="S118" s="806" t="str">
        <f>IF(COUNT($S117:$AD117,$AH117:$AP117,$AT117)=0,"",ROUND(S117/SUM($S117:$AD117,$AH117:$AP117,$AT117),3))</f>
        <v/>
      </c>
      <c r="T118" s="807"/>
      <c r="U118" s="808"/>
      <c r="V118" s="806" t="str">
        <f>IF(COUNT($S117:$AD117,$AH117:$AP117,$AT117)=0,"",ROUND(V117/SUM($S117:$AD117,$AH117:$AP117,$AT117),3))</f>
        <v/>
      </c>
      <c r="W118" s="807"/>
      <c r="X118" s="808"/>
      <c r="Y118" s="806" t="str">
        <f>IF(COUNT($S117:$AD117,$AH117:$AP117,$AT117)=0,"",ROUND(Y117/SUM($S117:$AD117,$AH117:$AP117,$AT117),3))</f>
        <v/>
      </c>
      <c r="Z118" s="807"/>
      <c r="AA118" s="808"/>
      <c r="AB118" s="806" t="str">
        <f>IF(COUNT($S117:$AD117,$AH117:$AP117,$AT117)=0,"",ROUND(AB117/SUM($S117:$AD117,$AH117:$AP117,$AT117),3))</f>
        <v/>
      </c>
      <c r="AC118" s="807"/>
      <c r="AD118" s="808"/>
      <c r="AE118" s="806" t="str">
        <f>IF(COUNT($S117:$AD117,$AH117:$AP117,$AT117)=0,"",ROUND(AE117/SUM($S117:$AD117,$AH117:$AP117,$AT117),3))</f>
        <v/>
      </c>
      <c r="AF118" s="807"/>
      <c r="AG118" s="808"/>
      <c r="AH118" s="812" t="str">
        <f>IF(COUNT($S117:$AD117,$AH117:$AP117,$AT117)=0,"",ROUND(AH117/SUM($S117:$AD117,$AH117:$AP117,$AT117),3))</f>
        <v/>
      </c>
      <c r="AI118" s="813"/>
      <c r="AJ118" s="814"/>
      <c r="AK118" s="812" t="str">
        <f>IF(COUNT($S117:$AD117,$AH117:$AP117,$AT117)=0,"",ROUND(AK117/SUM($S117:$AD117,$AH117:$AP117,$AT117),3))</f>
        <v/>
      </c>
      <c r="AL118" s="813"/>
      <c r="AM118" s="814"/>
      <c r="AN118" s="812" t="str">
        <f>IF(COUNT($S117:$AD117,$AH117:$AP117,$AT117)=0,"",ROUND(AN117/SUM($S117:$AD117,$AH117:$AP117,$AT117),3))</f>
        <v/>
      </c>
      <c r="AO118" s="813"/>
      <c r="AP118" s="814"/>
      <c r="AQ118" s="812" t="str">
        <f>IF(COUNT($S117:$AD117,$AH117:$AP117,$AT117)=0,"",ROUND(AQ117/SUM($S117:$AD117,$AH117:$AP117,$AT117),3))</f>
        <v/>
      </c>
      <c r="AR118" s="813"/>
      <c r="AS118" s="814"/>
      <c r="AT118" s="829" t="str">
        <f>IF(COUNT($S117:$AD117,$AH117:$AP117,$AT117)=0,"",ROUND(AT117/SUM($S117:$AD117,$AH117:$AP117,$AT117),3))</f>
        <v/>
      </c>
      <c r="AU118" s="830"/>
      <c r="AV118" s="831"/>
    </row>
    <row r="119" spans="1:48" s="14" customFormat="1" ht="12" customHeight="1">
      <c r="A119" s="838"/>
      <c r="B119" s="800"/>
      <c r="C119" s="801"/>
      <c r="D119" s="801"/>
      <c r="E119" s="801"/>
      <c r="F119" s="802"/>
      <c r="G119" s="800"/>
      <c r="H119" s="801"/>
      <c r="I119" s="801"/>
      <c r="J119" s="801"/>
      <c r="K119" s="802"/>
      <c r="L119" s="903"/>
      <c r="M119" s="903"/>
      <c r="N119" s="903"/>
      <c r="O119" s="904"/>
      <c r="P119" s="800"/>
      <c r="Q119" s="801"/>
      <c r="R119" s="802"/>
      <c r="S119" s="775" t="str">
        <f>IF(COUNT($S117:$AD117,$AH117:$AP117,$AT117)=0,"",$L117*(S117/($AE117+$AQ117+$AT117)))</f>
        <v/>
      </c>
      <c r="T119" s="776"/>
      <c r="U119" s="777"/>
      <c r="V119" s="775" t="str">
        <f>IF(COUNT($S117:$AD117,$AH117:$AP117,$AT117)=0,"",$L117*(V117/($AE117+$AQ117+$AT117)))</f>
        <v/>
      </c>
      <c r="W119" s="776"/>
      <c r="X119" s="777"/>
      <c r="Y119" s="775" t="str">
        <f>IF(COUNT($S117:$AD117,$AH117:$AP117,$AT117)=0,"",$L117*(Y117/($AE117+$AQ117+$AT117)))</f>
        <v/>
      </c>
      <c r="Z119" s="776"/>
      <c r="AA119" s="777"/>
      <c r="AB119" s="775" t="str">
        <f>IF(COUNT($S117:$AD117,$AH117:$AP117,$AT117)=0,"",$L117*(AB117/($AE117+$AQ117+$AT117)))</f>
        <v/>
      </c>
      <c r="AC119" s="776"/>
      <c r="AD119" s="777"/>
      <c r="AE119" s="775" t="str">
        <f>IF(COUNT($S117:$AD117,$AH117:$AP117,$AT117)=0,"",$L117*(AE117/($AE117+$AQ117+$AT117)))</f>
        <v/>
      </c>
      <c r="AF119" s="776"/>
      <c r="AG119" s="777"/>
      <c r="AH119" s="769" t="str">
        <f>IF(COUNT($S117:$AD117,$AH117:$AP117,$AT117)=0,"",$L117*(AH117/($AE117+$AQ117+$AT117)))</f>
        <v/>
      </c>
      <c r="AI119" s="770"/>
      <c r="AJ119" s="771"/>
      <c r="AK119" s="769" t="str">
        <f>IF(COUNT($S117:$AD117,$AH117:$AP117,$AT117)=0,"",$L117*(AK117/($AE117+$AQ117+$AT117)))</f>
        <v/>
      </c>
      <c r="AL119" s="770"/>
      <c r="AM119" s="771"/>
      <c r="AN119" s="769" t="str">
        <f>IF(COUNT($S117:$AD117,$AH117:$AP117,$AT117)=0,"",$L117*(AN117/($AE117+$AQ117+$AT117)))</f>
        <v/>
      </c>
      <c r="AO119" s="770"/>
      <c r="AP119" s="771"/>
      <c r="AQ119" s="769" t="str">
        <f>IF(COUNT($S117:$AD117,$AH117:$AP117,$AT117)=0,"",$L117*(AQ117/($AE117+$AQ117+$AT117)))</f>
        <v/>
      </c>
      <c r="AR119" s="770"/>
      <c r="AS119" s="771"/>
      <c r="AT119" s="766" t="str">
        <f>IF(COUNT($S117:$AD117,$AH117:$AP117,$AT117)=0,"",$L117*(AT117/($AE117+$AQ117+$AT117)))</f>
        <v/>
      </c>
      <c r="AU119" s="767"/>
      <c r="AV119" s="768"/>
    </row>
    <row r="120" spans="1:48" s="14" customFormat="1" ht="12" customHeight="1">
      <c r="A120" s="838">
        <v>25</v>
      </c>
      <c r="B120" s="794"/>
      <c r="C120" s="795"/>
      <c r="D120" s="795"/>
      <c r="E120" s="795"/>
      <c r="F120" s="796"/>
      <c r="G120" s="794"/>
      <c r="H120" s="795"/>
      <c r="I120" s="795"/>
      <c r="J120" s="795"/>
      <c r="K120" s="796"/>
      <c r="L120" s="903"/>
      <c r="M120" s="903"/>
      <c r="N120" s="903"/>
      <c r="O120" s="904"/>
      <c r="P120" s="794"/>
      <c r="Q120" s="795"/>
      <c r="R120" s="796"/>
      <c r="S120" s="803"/>
      <c r="T120" s="804"/>
      <c r="U120" s="805"/>
      <c r="V120" s="803"/>
      <c r="W120" s="804"/>
      <c r="X120" s="805"/>
      <c r="Y120" s="803"/>
      <c r="Z120" s="804"/>
      <c r="AA120" s="805"/>
      <c r="AB120" s="803"/>
      <c r="AC120" s="804"/>
      <c r="AD120" s="805"/>
      <c r="AE120" s="825" t="str">
        <f>IF(COUNT($S120:$AD120,$AH120:$AP120,$AT120)=0,"",SUM(S120:AD120))</f>
        <v/>
      </c>
      <c r="AF120" s="826"/>
      <c r="AG120" s="827"/>
      <c r="AH120" s="803"/>
      <c r="AI120" s="804"/>
      <c r="AJ120" s="805"/>
      <c r="AK120" s="803"/>
      <c r="AL120" s="804"/>
      <c r="AM120" s="805"/>
      <c r="AN120" s="803"/>
      <c r="AO120" s="804"/>
      <c r="AP120" s="805"/>
      <c r="AQ120" s="832" t="str">
        <f>IF(COUNT($S120:$AD120,$AH120:$AP120,$AT120)=0,"",SUM(AH120:AP120))</f>
        <v/>
      </c>
      <c r="AR120" s="833"/>
      <c r="AS120" s="834"/>
      <c r="AT120" s="803"/>
      <c r="AU120" s="804"/>
      <c r="AV120" s="805"/>
    </row>
    <row r="121" spans="1:48" s="14" customFormat="1" ht="12" customHeight="1">
      <c r="A121" s="838"/>
      <c r="B121" s="797"/>
      <c r="C121" s="798"/>
      <c r="D121" s="798"/>
      <c r="E121" s="798"/>
      <c r="F121" s="799"/>
      <c r="G121" s="797"/>
      <c r="H121" s="798"/>
      <c r="I121" s="798"/>
      <c r="J121" s="798"/>
      <c r="K121" s="799"/>
      <c r="L121" s="903"/>
      <c r="M121" s="903"/>
      <c r="N121" s="903"/>
      <c r="O121" s="904"/>
      <c r="P121" s="797"/>
      <c r="Q121" s="798"/>
      <c r="R121" s="799"/>
      <c r="S121" s="806" t="str">
        <f>IF(COUNT($S120:$AD120,$AH120:$AP120,$AT120)=0,"",ROUND(S120/SUM($S120:$AD120,$AH120:$AP120,$AT120),3))</f>
        <v/>
      </c>
      <c r="T121" s="807"/>
      <c r="U121" s="808"/>
      <c r="V121" s="806" t="str">
        <f>IF(COUNT($S120:$AD120,$AH120:$AP120,$AT120)=0,"",ROUND(V120/SUM($S120:$AD120,$AH120:$AP120,$AT120),3))</f>
        <v/>
      </c>
      <c r="W121" s="807"/>
      <c r="X121" s="808"/>
      <c r="Y121" s="806" t="str">
        <f>IF(COUNT($S120:$AD120,$AH120:$AP120,$AT120)=0,"",ROUND(Y120/SUM($S120:$AD120,$AH120:$AP120,$AT120),3))</f>
        <v/>
      </c>
      <c r="Z121" s="807"/>
      <c r="AA121" s="808"/>
      <c r="AB121" s="806" t="str">
        <f>IF(COUNT($S120:$AD120,$AH120:$AP120,$AT120)=0,"",ROUND(AB120/SUM($S120:$AD120,$AH120:$AP120,$AT120),3))</f>
        <v/>
      </c>
      <c r="AC121" s="807"/>
      <c r="AD121" s="808"/>
      <c r="AE121" s="806" t="str">
        <f>IF(COUNT($S120:$AD120,$AH120:$AP120,$AT120)=0,"",ROUND(AE120/SUM($S120:$AD120,$AH120:$AP120,$AT120),3))</f>
        <v/>
      </c>
      <c r="AF121" s="807"/>
      <c r="AG121" s="808"/>
      <c r="AH121" s="812" t="str">
        <f>IF(COUNT($S120:$AD120,$AH120:$AP120,$AT120)=0,"",ROUND(AH120/SUM($S120:$AD120,$AH120:$AP120,$AT120),3))</f>
        <v/>
      </c>
      <c r="AI121" s="813"/>
      <c r="AJ121" s="814"/>
      <c r="AK121" s="812" t="str">
        <f>IF(COUNT($S120:$AD120,$AH120:$AP120,$AT120)=0,"",ROUND(AK120/SUM($S120:$AD120,$AH120:$AP120,$AT120),3))</f>
        <v/>
      </c>
      <c r="AL121" s="813"/>
      <c r="AM121" s="814"/>
      <c r="AN121" s="812" t="str">
        <f>IF(COUNT($S120:$AD120,$AH120:$AP120,$AT120)=0,"",ROUND(AN120/SUM($S120:$AD120,$AH120:$AP120,$AT120),3))</f>
        <v/>
      </c>
      <c r="AO121" s="813"/>
      <c r="AP121" s="814"/>
      <c r="AQ121" s="812" t="str">
        <f>IF(COUNT($S120:$AD120,$AH120:$AP120,$AT120)=0,"",ROUND(AQ120/SUM($S120:$AD120,$AH120:$AP120,$AT120),3))</f>
        <v/>
      </c>
      <c r="AR121" s="813"/>
      <c r="AS121" s="814"/>
      <c r="AT121" s="829" t="str">
        <f>IF(COUNT($S120:$AD120,$AH120:$AP120,$AT120)=0,"",ROUND(AT120/SUM($S120:$AD120,$AH120:$AP120,$AT120),3))</f>
        <v/>
      </c>
      <c r="AU121" s="830"/>
      <c r="AV121" s="831"/>
    </row>
    <row r="122" spans="1:48" s="14" customFormat="1" ht="12" customHeight="1">
      <c r="A122" s="838"/>
      <c r="B122" s="800"/>
      <c r="C122" s="801"/>
      <c r="D122" s="801"/>
      <c r="E122" s="801"/>
      <c r="F122" s="802"/>
      <c r="G122" s="800"/>
      <c r="H122" s="801"/>
      <c r="I122" s="801"/>
      <c r="J122" s="801"/>
      <c r="K122" s="802"/>
      <c r="L122" s="903"/>
      <c r="M122" s="903"/>
      <c r="N122" s="903"/>
      <c r="O122" s="904"/>
      <c r="P122" s="800"/>
      <c r="Q122" s="801"/>
      <c r="R122" s="802"/>
      <c r="S122" s="775" t="str">
        <f>IF(COUNT($S120:$AD120,$AH120:$AP120,$AT120)=0,"",$L120*(S120/($AE120+$AQ120+$AT120)))</f>
        <v/>
      </c>
      <c r="T122" s="776"/>
      <c r="U122" s="777"/>
      <c r="V122" s="775" t="str">
        <f>IF(COUNT($S120:$AD120,$AH120:$AP120,$AT120)=0,"",$L120*(V120/($AE120+$AQ120+$AT120)))</f>
        <v/>
      </c>
      <c r="W122" s="776"/>
      <c r="X122" s="777"/>
      <c r="Y122" s="775" t="str">
        <f>IF(COUNT($S120:$AD120,$AH120:$AP120,$AT120)=0,"",$L120*(Y120/($AE120+$AQ120+$AT120)))</f>
        <v/>
      </c>
      <c r="Z122" s="776"/>
      <c r="AA122" s="777"/>
      <c r="AB122" s="775" t="str">
        <f>IF(COUNT($S120:$AD120,$AH120:$AP120,$AT120)=0,"",$L120*(AB120/($AE120+$AQ120+$AT120)))</f>
        <v/>
      </c>
      <c r="AC122" s="776"/>
      <c r="AD122" s="777"/>
      <c r="AE122" s="775" t="str">
        <f>IF(COUNT($S120:$AD120,$AH120:$AP120,$AT120)=0,"",$L120*(AE120/($AE120+$AQ120+$AT120)))</f>
        <v/>
      </c>
      <c r="AF122" s="776"/>
      <c r="AG122" s="777"/>
      <c r="AH122" s="769" t="str">
        <f>IF(COUNT($S120:$AD120,$AH120:$AP120,$AT120)=0,"",$L120*(AH120/($AE120+$AQ120+$AT120)))</f>
        <v/>
      </c>
      <c r="AI122" s="770"/>
      <c r="AJ122" s="771"/>
      <c r="AK122" s="769" t="str">
        <f>IF(COUNT($S120:$AD120,$AH120:$AP120,$AT120)=0,"",$L120*(AK120/($AE120+$AQ120+$AT120)))</f>
        <v/>
      </c>
      <c r="AL122" s="770"/>
      <c r="AM122" s="771"/>
      <c r="AN122" s="769" t="str">
        <f>IF(COUNT($S120:$AD120,$AH120:$AP120,$AT120)=0,"",$L120*(AN120/($AE120+$AQ120+$AT120)))</f>
        <v/>
      </c>
      <c r="AO122" s="770"/>
      <c r="AP122" s="771"/>
      <c r="AQ122" s="769" t="str">
        <f>IF(COUNT($S120:$AD120,$AH120:$AP120,$AT120)=0,"",$L120*(AQ120/($AE120+$AQ120+$AT120)))</f>
        <v/>
      </c>
      <c r="AR122" s="770"/>
      <c r="AS122" s="771"/>
      <c r="AT122" s="766" t="str">
        <f>IF(COUNT($S120:$AD120,$AH120:$AP120,$AT120)=0,"",$L120*(AT120/($AE120+$AQ120+$AT120)))</f>
        <v/>
      </c>
      <c r="AU122" s="767"/>
      <c r="AV122" s="768"/>
    </row>
    <row r="123" spans="1:48" s="14" customFormat="1" ht="12" customHeight="1">
      <c r="A123" s="838">
        <v>26</v>
      </c>
      <c r="B123" s="794"/>
      <c r="C123" s="795"/>
      <c r="D123" s="795"/>
      <c r="E123" s="795"/>
      <c r="F123" s="796"/>
      <c r="G123" s="794"/>
      <c r="H123" s="795"/>
      <c r="I123" s="795"/>
      <c r="J123" s="795"/>
      <c r="K123" s="796"/>
      <c r="L123" s="903"/>
      <c r="M123" s="903"/>
      <c r="N123" s="903"/>
      <c r="O123" s="904"/>
      <c r="P123" s="794"/>
      <c r="Q123" s="795"/>
      <c r="R123" s="796"/>
      <c r="S123" s="803"/>
      <c r="T123" s="804"/>
      <c r="U123" s="805"/>
      <c r="V123" s="803"/>
      <c r="W123" s="804"/>
      <c r="X123" s="805"/>
      <c r="Y123" s="803"/>
      <c r="Z123" s="804"/>
      <c r="AA123" s="805"/>
      <c r="AB123" s="803"/>
      <c r="AC123" s="804"/>
      <c r="AD123" s="805"/>
      <c r="AE123" s="825" t="str">
        <f>IF(COUNT($S123:$AD123,$AH123:$AP123,$AT123)=0,"",SUM(S123:AD123))</f>
        <v/>
      </c>
      <c r="AF123" s="826"/>
      <c r="AG123" s="827"/>
      <c r="AH123" s="803"/>
      <c r="AI123" s="804"/>
      <c r="AJ123" s="805"/>
      <c r="AK123" s="803"/>
      <c r="AL123" s="804"/>
      <c r="AM123" s="805"/>
      <c r="AN123" s="803"/>
      <c r="AO123" s="804"/>
      <c r="AP123" s="805"/>
      <c r="AQ123" s="832" t="str">
        <f>IF(COUNT($S123:$AD123,$AH123:$AP123,$AT123)=0,"",SUM(AH123:AP123))</f>
        <v/>
      </c>
      <c r="AR123" s="833"/>
      <c r="AS123" s="834"/>
      <c r="AT123" s="803"/>
      <c r="AU123" s="804"/>
      <c r="AV123" s="805"/>
    </row>
    <row r="124" spans="1:48" s="14" customFormat="1" ht="12" customHeight="1">
      <c r="A124" s="838"/>
      <c r="B124" s="797"/>
      <c r="C124" s="798"/>
      <c r="D124" s="798"/>
      <c r="E124" s="798"/>
      <c r="F124" s="799"/>
      <c r="G124" s="797"/>
      <c r="H124" s="798"/>
      <c r="I124" s="798"/>
      <c r="J124" s="798"/>
      <c r="K124" s="799"/>
      <c r="L124" s="903"/>
      <c r="M124" s="903"/>
      <c r="N124" s="903"/>
      <c r="O124" s="904"/>
      <c r="P124" s="797"/>
      <c r="Q124" s="798"/>
      <c r="R124" s="799"/>
      <c r="S124" s="806" t="str">
        <f>IF(COUNT($S123:$AD123,$AH123:$AP123,$AT123)=0,"",ROUND(S123/SUM($S123:$AD123,$AH123:$AP123,$AT123),3))</f>
        <v/>
      </c>
      <c r="T124" s="807"/>
      <c r="U124" s="808"/>
      <c r="V124" s="806" t="str">
        <f>IF(COUNT($S123:$AD123,$AH123:$AP123,$AT123)=0,"",ROUND(V123/SUM($S123:$AD123,$AH123:$AP123,$AT123),3))</f>
        <v/>
      </c>
      <c r="W124" s="807"/>
      <c r="X124" s="808"/>
      <c r="Y124" s="806" t="str">
        <f>IF(COUNT($S123:$AD123,$AH123:$AP123,$AT123)=0,"",ROUND(Y123/SUM($S123:$AD123,$AH123:$AP123,$AT123),3))</f>
        <v/>
      </c>
      <c r="Z124" s="807"/>
      <c r="AA124" s="808"/>
      <c r="AB124" s="806" t="str">
        <f>IF(COUNT($S123:$AD123,$AH123:$AP123,$AT123)=0,"",ROUND(AB123/SUM($S123:$AD123,$AH123:$AP123,$AT123),3))</f>
        <v/>
      </c>
      <c r="AC124" s="807"/>
      <c r="AD124" s="808"/>
      <c r="AE124" s="806" t="str">
        <f>IF(COUNT($S123:$AD123,$AH123:$AP123,$AT123)=0,"",ROUND(AE123/SUM($S123:$AD123,$AH123:$AP123,$AT123),3))</f>
        <v/>
      </c>
      <c r="AF124" s="807"/>
      <c r="AG124" s="808"/>
      <c r="AH124" s="812" t="str">
        <f>IF(COUNT($S123:$AD123,$AH123:$AP123,$AT123)=0,"",ROUND(AH123/SUM($S123:$AD123,$AH123:$AP123,$AT123),3))</f>
        <v/>
      </c>
      <c r="AI124" s="813"/>
      <c r="AJ124" s="814"/>
      <c r="AK124" s="812" t="str">
        <f>IF(COUNT($S123:$AD123,$AH123:$AP123,$AT123)=0,"",ROUND(AK123/SUM($S123:$AD123,$AH123:$AP123,$AT123),3))</f>
        <v/>
      </c>
      <c r="AL124" s="813"/>
      <c r="AM124" s="814"/>
      <c r="AN124" s="812" t="str">
        <f>IF(COUNT($S123:$AD123,$AH123:$AP123,$AT123)=0,"",ROUND(AN123/SUM($S123:$AD123,$AH123:$AP123,$AT123),3))</f>
        <v/>
      </c>
      <c r="AO124" s="813"/>
      <c r="AP124" s="814"/>
      <c r="AQ124" s="812" t="str">
        <f>IF(COUNT($S123:$AD123,$AH123:$AP123,$AT123)=0,"",ROUND(AQ123/SUM($S123:$AD123,$AH123:$AP123,$AT123),3))</f>
        <v/>
      </c>
      <c r="AR124" s="813"/>
      <c r="AS124" s="814"/>
      <c r="AT124" s="829" t="str">
        <f>IF(COUNT($S123:$AD123,$AH123:$AP123,$AT123)=0,"",ROUND(AT123/SUM($S123:$AD123,$AH123:$AP123,$AT123),3))</f>
        <v/>
      </c>
      <c r="AU124" s="830"/>
      <c r="AV124" s="831"/>
    </row>
    <row r="125" spans="1:48" s="14" customFormat="1" ht="12" customHeight="1">
      <c r="A125" s="838"/>
      <c r="B125" s="800"/>
      <c r="C125" s="801"/>
      <c r="D125" s="801"/>
      <c r="E125" s="801"/>
      <c r="F125" s="802"/>
      <c r="G125" s="800"/>
      <c r="H125" s="801"/>
      <c r="I125" s="801"/>
      <c r="J125" s="801"/>
      <c r="K125" s="802"/>
      <c r="L125" s="903"/>
      <c r="M125" s="903"/>
      <c r="N125" s="903"/>
      <c r="O125" s="904"/>
      <c r="P125" s="800"/>
      <c r="Q125" s="801"/>
      <c r="R125" s="802"/>
      <c r="S125" s="775" t="str">
        <f>IF(COUNT($S123:$AD123,$AH123:$AP123,$AT123)=0,"",$L123*(S123/($AE123+$AQ123+$AT123)))</f>
        <v/>
      </c>
      <c r="T125" s="776"/>
      <c r="U125" s="777"/>
      <c r="V125" s="775" t="str">
        <f>IF(COUNT($S123:$AD123,$AH123:$AP123,$AT123)=0,"",$L123*(V123/($AE123+$AQ123+$AT123)))</f>
        <v/>
      </c>
      <c r="W125" s="776"/>
      <c r="X125" s="777"/>
      <c r="Y125" s="775" t="str">
        <f>IF(COUNT($S123:$AD123,$AH123:$AP123,$AT123)=0,"",$L123*(Y123/($AE123+$AQ123+$AT123)))</f>
        <v/>
      </c>
      <c r="Z125" s="776"/>
      <c r="AA125" s="777"/>
      <c r="AB125" s="775" t="str">
        <f>IF(COUNT($S123:$AD123,$AH123:$AP123,$AT123)=0,"",$L123*(AB123/($AE123+$AQ123+$AT123)))</f>
        <v/>
      </c>
      <c r="AC125" s="776"/>
      <c r="AD125" s="777"/>
      <c r="AE125" s="775" t="str">
        <f>IF(COUNT($S123:$AD123,$AH123:$AP123,$AT123)=0,"",$L123*(AE123/($AE123+$AQ123+$AT123)))</f>
        <v/>
      </c>
      <c r="AF125" s="776"/>
      <c r="AG125" s="777"/>
      <c r="AH125" s="769" t="str">
        <f>IF(COUNT($S123:$AD123,$AH123:$AP123,$AT123)=0,"",$L123*(AH123/($AE123+$AQ123+$AT123)))</f>
        <v/>
      </c>
      <c r="AI125" s="770"/>
      <c r="AJ125" s="771"/>
      <c r="AK125" s="769" t="str">
        <f>IF(COUNT($S123:$AD123,$AH123:$AP123,$AT123)=0,"",$L123*(AK123/($AE123+$AQ123+$AT123)))</f>
        <v/>
      </c>
      <c r="AL125" s="770"/>
      <c r="AM125" s="771"/>
      <c r="AN125" s="769" t="str">
        <f>IF(COUNT($S123:$AD123,$AH123:$AP123,$AT123)=0,"",$L123*(AN123/($AE123+$AQ123+$AT123)))</f>
        <v/>
      </c>
      <c r="AO125" s="770"/>
      <c r="AP125" s="771"/>
      <c r="AQ125" s="769" t="str">
        <f>IF(COUNT($S123:$AD123,$AH123:$AP123,$AT123)=0,"",$L123*(AQ123/($AE123+$AQ123+$AT123)))</f>
        <v/>
      </c>
      <c r="AR125" s="770"/>
      <c r="AS125" s="771"/>
      <c r="AT125" s="766" t="str">
        <f>IF(COUNT($S123:$AD123,$AH123:$AP123,$AT123)=0,"",$L123*(AT123/($AE123+$AQ123+$AT123)))</f>
        <v/>
      </c>
      <c r="AU125" s="767"/>
      <c r="AV125" s="768"/>
    </row>
    <row r="126" spans="1:48" s="14" customFormat="1" ht="12" customHeight="1">
      <c r="A126" s="838">
        <v>27</v>
      </c>
      <c r="B126" s="794"/>
      <c r="C126" s="795"/>
      <c r="D126" s="795"/>
      <c r="E126" s="795"/>
      <c r="F126" s="796"/>
      <c r="G126" s="839"/>
      <c r="H126" s="839"/>
      <c r="I126" s="839"/>
      <c r="J126" s="839"/>
      <c r="K126" s="839"/>
      <c r="L126" s="903"/>
      <c r="M126" s="903"/>
      <c r="N126" s="903"/>
      <c r="O126" s="904"/>
      <c r="P126" s="794"/>
      <c r="Q126" s="795"/>
      <c r="R126" s="796"/>
      <c r="S126" s="803"/>
      <c r="T126" s="804"/>
      <c r="U126" s="805"/>
      <c r="V126" s="803"/>
      <c r="W126" s="804"/>
      <c r="X126" s="805"/>
      <c r="Y126" s="803"/>
      <c r="Z126" s="804"/>
      <c r="AA126" s="805"/>
      <c r="AB126" s="803"/>
      <c r="AC126" s="804"/>
      <c r="AD126" s="805"/>
      <c r="AE126" s="825" t="str">
        <f>IF(COUNT($S126:$AD126,$AH126:$AP126,$AT126)=0,"",SUM(S126:AD126))</f>
        <v/>
      </c>
      <c r="AF126" s="826"/>
      <c r="AG126" s="827"/>
      <c r="AH126" s="803"/>
      <c r="AI126" s="804"/>
      <c r="AJ126" s="805"/>
      <c r="AK126" s="803"/>
      <c r="AL126" s="804"/>
      <c r="AM126" s="805"/>
      <c r="AN126" s="803"/>
      <c r="AO126" s="804"/>
      <c r="AP126" s="805"/>
      <c r="AQ126" s="832" t="str">
        <f>IF(COUNT($S126:$AD126,$AH126:$AP126,$AT126)=0,"",SUM(AH126:AP126))</f>
        <v/>
      </c>
      <c r="AR126" s="833"/>
      <c r="AS126" s="834"/>
      <c r="AT126" s="803"/>
      <c r="AU126" s="804"/>
      <c r="AV126" s="805"/>
    </row>
    <row r="127" spans="1:48" s="14" customFormat="1" ht="12" customHeight="1">
      <c r="A127" s="838"/>
      <c r="B127" s="797"/>
      <c r="C127" s="798"/>
      <c r="D127" s="798"/>
      <c r="E127" s="798"/>
      <c r="F127" s="799"/>
      <c r="G127" s="839"/>
      <c r="H127" s="839"/>
      <c r="I127" s="839"/>
      <c r="J127" s="839"/>
      <c r="K127" s="839"/>
      <c r="L127" s="903"/>
      <c r="M127" s="903"/>
      <c r="N127" s="903"/>
      <c r="O127" s="904"/>
      <c r="P127" s="797"/>
      <c r="Q127" s="798"/>
      <c r="R127" s="799"/>
      <c r="S127" s="806" t="str">
        <f>IF(COUNT($S126:$AD126,$AH126:$AP126,$AT126)=0,"",ROUND(S126/SUM($S126:$AD126,$AH126:$AP126,$AT126),3))</f>
        <v/>
      </c>
      <c r="T127" s="807"/>
      <c r="U127" s="808"/>
      <c r="V127" s="806" t="str">
        <f>IF(COUNT($S126:$AD126,$AH126:$AP126,$AT126)=0,"",ROUND(V126/SUM($S126:$AD126,$AH126:$AP126,$AT126),3))</f>
        <v/>
      </c>
      <c r="W127" s="807"/>
      <c r="X127" s="808"/>
      <c r="Y127" s="806" t="str">
        <f>IF(COUNT($S126:$AD126,$AH126:$AP126,$AT126)=0,"",ROUND(Y126/SUM($S126:$AD126,$AH126:$AP126,$AT126),3))</f>
        <v/>
      </c>
      <c r="Z127" s="807"/>
      <c r="AA127" s="808"/>
      <c r="AB127" s="806" t="str">
        <f>IF(COUNT($S126:$AD126,$AH126:$AP126,$AT126)=0,"",ROUND(AB126/SUM($S126:$AD126,$AH126:$AP126,$AT126),3))</f>
        <v/>
      </c>
      <c r="AC127" s="807"/>
      <c r="AD127" s="808"/>
      <c r="AE127" s="806" t="str">
        <f>IF(COUNT($S126:$AD126,$AH126:$AP126,$AT126)=0,"",ROUND(AE126/SUM($S126:$AD126,$AH126:$AP126,$AT126),3))</f>
        <v/>
      </c>
      <c r="AF127" s="807"/>
      <c r="AG127" s="808"/>
      <c r="AH127" s="812" t="str">
        <f>IF(COUNT($S126:$AD126,$AH126:$AP126,$AT126)=0,"",ROUND(AH126/SUM($S126:$AD126,$AH126:$AP126,$AT126),3))</f>
        <v/>
      </c>
      <c r="AI127" s="813"/>
      <c r="AJ127" s="814"/>
      <c r="AK127" s="812" t="str">
        <f>IF(COUNT($S126:$AD126,$AH126:$AP126,$AT126)=0,"",ROUND(AK126/SUM($S126:$AD126,$AH126:$AP126,$AT126),3))</f>
        <v/>
      </c>
      <c r="AL127" s="813"/>
      <c r="AM127" s="814"/>
      <c r="AN127" s="812" t="str">
        <f>IF(COUNT($S126:$AD126,$AH126:$AP126,$AT126)=0,"",ROUND(AN126/SUM($S126:$AD126,$AH126:$AP126,$AT126),3))</f>
        <v/>
      </c>
      <c r="AO127" s="813"/>
      <c r="AP127" s="814"/>
      <c r="AQ127" s="812" t="str">
        <f>IF(COUNT($S126:$AD126,$AH126:$AP126,$AT126)=0,"",ROUND(AQ126/SUM($S126:$AD126,$AH126:$AP126,$AT126),3))</f>
        <v/>
      </c>
      <c r="AR127" s="813"/>
      <c r="AS127" s="814"/>
      <c r="AT127" s="829" t="str">
        <f>IF(COUNT($S126:$AD126,$AH126:$AP126,$AT126)=0,"",ROUND(AT126/SUM($S126:$AD126,$AH126:$AP126,$AT126),3))</f>
        <v/>
      </c>
      <c r="AU127" s="830"/>
      <c r="AV127" s="831"/>
    </row>
    <row r="128" spans="1:48" s="14" customFormat="1" ht="12" customHeight="1">
      <c r="A128" s="838"/>
      <c r="B128" s="800"/>
      <c r="C128" s="801"/>
      <c r="D128" s="801"/>
      <c r="E128" s="801"/>
      <c r="F128" s="802"/>
      <c r="G128" s="839"/>
      <c r="H128" s="839"/>
      <c r="I128" s="839"/>
      <c r="J128" s="839"/>
      <c r="K128" s="839"/>
      <c r="L128" s="903"/>
      <c r="M128" s="903"/>
      <c r="N128" s="903"/>
      <c r="O128" s="904"/>
      <c r="P128" s="800"/>
      <c r="Q128" s="801"/>
      <c r="R128" s="802"/>
      <c r="S128" s="775" t="str">
        <f>IF(COUNT($S126:$AD126,$AH126:$AP126,$AT126)=0,"",$L126*(S126/($AE126+$AQ126+$AT126)))</f>
        <v/>
      </c>
      <c r="T128" s="776"/>
      <c r="U128" s="777"/>
      <c r="V128" s="775" t="str">
        <f>IF(COUNT($S126:$AD126,$AH126:$AP126,$AT126)=0,"",$L126*(V126/($AE126+$AQ126+$AT126)))</f>
        <v/>
      </c>
      <c r="W128" s="776"/>
      <c r="X128" s="777"/>
      <c r="Y128" s="775" t="str">
        <f>IF(COUNT($S126:$AD126,$AH126:$AP126,$AT126)=0,"",$L126*(Y126/($AE126+$AQ126+$AT126)))</f>
        <v/>
      </c>
      <c r="Z128" s="776"/>
      <c r="AA128" s="777"/>
      <c r="AB128" s="775" t="str">
        <f>IF(COUNT($S126:$AD126,$AH126:$AP126,$AT126)=0,"",$L126*(AB126/($AE126+$AQ126+$AT126)))</f>
        <v/>
      </c>
      <c r="AC128" s="776"/>
      <c r="AD128" s="777"/>
      <c r="AE128" s="775" t="str">
        <f>IF(COUNT($S126:$AD126,$AH126:$AP126,$AT126)=0,"",$L126*(AE126/($AE126+$AQ126+$AT126)))</f>
        <v/>
      </c>
      <c r="AF128" s="776"/>
      <c r="AG128" s="777"/>
      <c r="AH128" s="769" t="str">
        <f>IF(COUNT($S126:$AD126,$AH126:$AP126,$AT126)=0,"",$L126*(AH126/($AE126+$AQ126+$AT126)))</f>
        <v/>
      </c>
      <c r="AI128" s="770"/>
      <c r="AJ128" s="771"/>
      <c r="AK128" s="769" t="str">
        <f>IF(COUNT($S126:$AD126,$AH126:$AP126,$AT126)=0,"",$L126*(AK126/($AE126+$AQ126+$AT126)))</f>
        <v/>
      </c>
      <c r="AL128" s="770"/>
      <c r="AM128" s="771"/>
      <c r="AN128" s="769" t="str">
        <f>IF(COUNT($S126:$AD126,$AH126:$AP126,$AT126)=0,"",$L126*(AN126/($AE126+$AQ126+$AT126)))</f>
        <v/>
      </c>
      <c r="AO128" s="770"/>
      <c r="AP128" s="771"/>
      <c r="AQ128" s="769" t="str">
        <f>IF(COUNT($S126:$AD126,$AH126:$AP126,$AT126)=0,"",$L126*(AQ126/($AE126+$AQ126+$AT126)))</f>
        <v/>
      </c>
      <c r="AR128" s="770"/>
      <c r="AS128" s="771"/>
      <c r="AT128" s="766" t="str">
        <f>IF(COUNT($S126:$AD126,$AH126:$AP126,$AT126)=0,"",$L126*(AT126/($AE126+$AQ126+$AT126)))</f>
        <v/>
      </c>
      <c r="AU128" s="767"/>
      <c r="AV128" s="768"/>
    </row>
    <row r="129" spans="1:48" s="14" customFormat="1" ht="12" customHeight="1">
      <c r="A129" s="838">
        <v>28</v>
      </c>
      <c r="B129" s="794"/>
      <c r="C129" s="795"/>
      <c r="D129" s="795"/>
      <c r="E129" s="795"/>
      <c r="F129" s="796"/>
      <c r="G129" s="839"/>
      <c r="H129" s="839"/>
      <c r="I129" s="839"/>
      <c r="J129" s="839"/>
      <c r="K129" s="839"/>
      <c r="L129" s="903"/>
      <c r="M129" s="903"/>
      <c r="N129" s="903"/>
      <c r="O129" s="904"/>
      <c r="P129" s="794"/>
      <c r="Q129" s="795"/>
      <c r="R129" s="796"/>
      <c r="S129" s="803"/>
      <c r="T129" s="804"/>
      <c r="U129" s="805"/>
      <c r="V129" s="803"/>
      <c r="W129" s="804"/>
      <c r="X129" s="805"/>
      <c r="Y129" s="803"/>
      <c r="Z129" s="804"/>
      <c r="AA129" s="805"/>
      <c r="AB129" s="803"/>
      <c r="AC129" s="804"/>
      <c r="AD129" s="805"/>
      <c r="AE129" s="825" t="str">
        <f>IF(COUNT($S129:$AD129,$AH129:$AP129,$AT129)=0,"",SUM(S129:AD129))</f>
        <v/>
      </c>
      <c r="AF129" s="826"/>
      <c r="AG129" s="827"/>
      <c r="AH129" s="803"/>
      <c r="AI129" s="804"/>
      <c r="AJ129" s="805"/>
      <c r="AK129" s="803"/>
      <c r="AL129" s="804"/>
      <c r="AM129" s="805"/>
      <c r="AN129" s="803"/>
      <c r="AO129" s="804"/>
      <c r="AP129" s="805"/>
      <c r="AQ129" s="832" t="str">
        <f>IF(COUNT($S129:$AD129,$AH129:$AP129,$AT129)=0,"",SUM(AH129:AP129))</f>
        <v/>
      </c>
      <c r="AR129" s="833"/>
      <c r="AS129" s="834"/>
      <c r="AT129" s="803"/>
      <c r="AU129" s="804"/>
      <c r="AV129" s="805"/>
    </row>
    <row r="130" spans="1:48" s="14" customFormat="1" ht="12" customHeight="1">
      <c r="A130" s="838"/>
      <c r="B130" s="797"/>
      <c r="C130" s="798"/>
      <c r="D130" s="798"/>
      <c r="E130" s="798"/>
      <c r="F130" s="799"/>
      <c r="G130" s="839"/>
      <c r="H130" s="839"/>
      <c r="I130" s="839"/>
      <c r="J130" s="839"/>
      <c r="K130" s="839"/>
      <c r="L130" s="903"/>
      <c r="M130" s="903"/>
      <c r="N130" s="903"/>
      <c r="O130" s="904"/>
      <c r="P130" s="797"/>
      <c r="Q130" s="798"/>
      <c r="R130" s="799"/>
      <c r="S130" s="806" t="str">
        <f>IF(COUNT($S129:$AD129,$AH129:$AP129,$AT129)=0,"",ROUND(S129/SUM($S129:$AD129,$AH129:$AP129,$AT129),3))</f>
        <v/>
      </c>
      <c r="T130" s="807"/>
      <c r="U130" s="808"/>
      <c r="V130" s="806" t="str">
        <f>IF(COUNT($S129:$AD129,$AH129:$AP129,$AT129)=0,"",ROUND(V129/SUM($S129:$AD129,$AH129:$AP129,$AT129),3))</f>
        <v/>
      </c>
      <c r="W130" s="807"/>
      <c r="X130" s="808"/>
      <c r="Y130" s="806" t="str">
        <f>IF(COUNT($S129:$AD129,$AH129:$AP129,$AT129)=0,"",ROUND(Y129/SUM($S129:$AD129,$AH129:$AP129,$AT129),3))</f>
        <v/>
      </c>
      <c r="Z130" s="807"/>
      <c r="AA130" s="808"/>
      <c r="AB130" s="806" t="str">
        <f>IF(COUNT($S129:$AD129,$AH129:$AP129,$AT129)=0,"",ROUND(AB129/SUM($S129:$AD129,$AH129:$AP129,$AT129),3))</f>
        <v/>
      </c>
      <c r="AC130" s="807"/>
      <c r="AD130" s="808"/>
      <c r="AE130" s="806" t="str">
        <f>IF(COUNT($S129:$AD129,$AH129:$AP129,$AT129)=0,"",ROUND(AE129/SUM($S129:$AD129,$AH129:$AP129,$AT129),3))</f>
        <v/>
      </c>
      <c r="AF130" s="807"/>
      <c r="AG130" s="808"/>
      <c r="AH130" s="812" t="str">
        <f>IF(COUNT($S129:$AD129,$AH129:$AP129,$AT129)=0,"",ROUND(AH129/SUM($S129:$AD129,$AH129:$AP129,$AT129),3))</f>
        <v/>
      </c>
      <c r="AI130" s="813"/>
      <c r="AJ130" s="814"/>
      <c r="AK130" s="812" t="str">
        <f>IF(COUNT($S129:$AD129,$AH129:$AP129,$AT129)=0,"",ROUND(AK129/SUM($S129:$AD129,$AH129:$AP129,$AT129),3))</f>
        <v/>
      </c>
      <c r="AL130" s="813"/>
      <c r="AM130" s="814"/>
      <c r="AN130" s="812" t="str">
        <f>IF(COUNT($S129:$AD129,$AH129:$AP129,$AT129)=0,"",ROUND(AN129/SUM($S129:$AD129,$AH129:$AP129,$AT129),3))</f>
        <v/>
      </c>
      <c r="AO130" s="813"/>
      <c r="AP130" s="814"/>
      <c r="AQ130" s="812" t="str">
        <f>IF(COUNT($S129:$AD129,$AH129:$AP129,$AT129)=0,"",ROUND(AQ129/SUM($S129:$AD129,$AH129:$AP129,$AT129),3))</f>
        <v/>
      </c>
      <c r="AR130" s="813"/>
      <c r="AS130" s="814"/>
      <c r="AT130" s="829" t="str">
        <f>IF(COUNT($S129:$AD129,$AH129:$AP129,$AT129)=0,"",ROUND(AT129/SUM($S129:$AD129,$AH129:$AP129,$AT129),3))</f>
        <v/>
      </c>
      <c r="AU130" s="830"/>
      <c r="AV130" s="831"/>
    </row>
    <row r="131" spans="1:48" s="14" customFormat="1" ht="12" customHeight="1">
      <c r="A131" s="838"/>
      <c r="B131" s="800"/>
      <c r="C131" s="801"/>
      <c r="D131" s="801"/>
      <c r="E131" s="801"/>
      <c r="F131" s="802"/>
      <c r="G131" s="839"/>
      <c r="H131" s="839"/>
      <c r="I131" s="839"/>
      <c r="J131" s="839"/>
      <c r="K131" s="839"/>
      <c r="L131" s="903"/>
      <c r="M131" s="903"/>
      <c r="N131" s="903"/>
      <c r="O131" s="904"/>
      <c r="P131" s="800"/>
      <c r="Q131" s="801"/>
      <c r="R131" s="802"/>
      <c r="S131" s="775" t="str">
        <f>IF(COUNT($S129:$AD129,$AH129:$AP129,$AT129)=0,"",$L129*(S129/($AE129+$AQ129+$AT129)))</f>
        <v/>
      </c>
      <c r="T131" s="776"/>
      <c r="U131" s="777"/>
      <c r="V131" s="775" t="str">
        <f>IF(COUNT($S129:$AD129,$AH129:$AP129,$AT129)=0,"",$L129*(V129/($AE129+$AQ129+$AT129)))</f>
        <v/>
      </c>
      <c r="W131" s="776"/>
      <c r="X131" s="777"/>
      <c r="Y131" s="775" t="str">
        <f>IF(COUNT($S129:$AD129,$AH129:$AP129,$AT129)=0,"",$L129*(Y129/($AE129+$AQ129+$AT129)))</f>
        <v/>
      </c>
      <c r="Z131" s="776"/>
      <c r="AA131" s="777"/>
      <c r="AB131" s="775" t="str">
        <f>IF(COUNT($S129:$AD129,$AH129:$AP129,$AT129)=0,"",$L129*(AB129/($AE129+$AQ129+$AT129)))</f>
        <v/>
      </c>
      <c r="AC131" s="776"/>
      <c r="AD131" s="777"/>
      <c r="AE131" s="775" t="str">
        <f>IF(COUNT($S129:$AD129,$AH129:$AP129,$AT129)=0,"",$L129*(AE129/($AE129+$AQ129+$AT129)))</f>
        <v/>
      </c>
      <c r="AF131" s="776"/>
      <c r="AG131" s="777"/>
      <c r="AH131" s="769" t="str">
        <f>IF(COUNT($S129:$AD129,$AH129:$AP129,$AT129)=0,"",$L129*(AH129/($AE129+$AQ129+$AT129)))</f>
        <v/>
      </c>
      <c r="AI131" s="770"/>
      <c r="AJ131" s="771"/>
      <c r="AK131" s="769" t="str">
        <f>IF(COUNT($S129:$AD129,$AH129:$AP129,$AT129)=0,"",$L129*(AK129/($AE129+$AQ129+$AT129)))</f>
        <v/>
      </c>
      <c r="AL131" s="770"/>
      <c r="AM131" s="771"/>
      <c r="AN131" s="769" t="str">
        <f>IF(COUNT($S129:$AD129,$AH129:$AP129,$AT129)=0,"",$L129*(AN129/($AE129+$AQ129+$AT129)))</f>
        <v/>
      </c>
      <c r="AO131" s="770"/>
      <c r="AP131" s="771"/>
      <c r="AQ131" s="769" t="str">
        <f>IF(COUNT($S129:$AD129,$AH129:$AP129,$AT129)=0,"",$L129*(AQ129/($AE129+$AQ129+$AT129)))</f>
        <v/>
      </c>
      <c r="AR131" s="770"/>
      <c r="AS131" s="771"/>
      <c r="AT131" s="766" t="str">
        <f>IF(COUNT($S129:$AD129,$AH129:$AP129,$AT129)=0,"",$L129*(AT129/($AE129+$AQ129+$AT129)))</f>
        <v/>
      </c>
      <c r="AU131" s="767"/>
      <c r="AV131" s="768"/>
    </row>
    <row r="132" spans="1:48" s="14" customFormat="1" ht="12" customHeight="1">
      <c r="A132" s="838">
        <v>29</v>
      </c>
      <c r="B132" s="794"/>
      <c r="C132" s="795"/>
      <c r="D132" s="795"/>
      <c r="E132" s="795"/>
      <c r="F132" s="796"/>
      <c r="G132" s="839"/>
      <c r="H132" s="839"/>
      <c r="I132" s="839"/>
      <c r="J132" s="839"/>
      <c r="K132" s="839"/>
      <c r="L132" s="903"/>
      <c r="M132" s="903"/>
      <c r="N132" s="903"/>
      <c r="O132" s="904"/>
      <c r="P132" s="794"/>
      <c r="Q132" s="795"/>
      <c r="R132" s="796"/>
      <c r="S132" s="803"/>
      <c r="T132" s="804"/>
      <c r="U132" s="805"/>
      <c r="V132" s="803"/>
      <c r="W132" s="804"/>
      <c r="X132" s="805"/>
      <c r="Y132" s="803"/>
      <c r="Z132" s="804"/>
      <c r="AA132" s="805"/>
      <c r="AB132" s="803"/>
      <c r="AC132" s="804"/>
      <c r="AD132" s="805"/>
      <c r="AE132" s="825" t="str">
        <f>IF(COUNT($S132:$AD132,$AH132:$AP132,$AT132)=0,"",SUM(S132:AD132))</f>
        <v/>
      </c>
      <c r="AF132" s="826"/>
      <c r="AG132" s="827"/>
      <c r="AH132" s="803"/>
      <c r="AI132" s="804"/>
      <c r="AJ132" s="805"/>
      <c r="AK132" s="803"/>
      <c r="AL132" s="804"/>
      <c r="AM132" s="805"/>
      <c r="AN132" s="803"/>
      <c r="AO132" s="804"/>
      <c r="AP132" s="805"/>
      <c r="AQ132" s="832" t="str">
        <f>IF(COUNT($S132:$AD132,$AH132:$AP132,$AT132)=0,"",SUM(AH132:AP132))</f>
        <v/>
      </c>
      <c r="AR132" s="833"/>
      <c r="AS132" s="834"/>
      <c r="AT132" s="803"/>
      <c r="AU132" s="804"/>
      <c r="AV132" s="805"/>
    </row>
    <row r="133" spans="1:48" s="14" customFormat="1" ht="12" customHeight="1">
      <c r="A133" s="838"/>
      <c r="B133" s="797"/>
      <c r="C133" s="798"/>
      <c r="D133" s="798"/>
      <c r="E133" s="798"/>
      <c r="F133" s="799"/>
      <c r="G133" s="839"/>
      <c r="H133" s="839"/>
      <c r="I133" s="839"/>
      <c r="J133" s="839"/>
      <c r="K133" s="839"/>
      <c r="L133" s="903"/>
      <c r="M133" s="903"/>
      <c r="N133" s="903"/>
      <c r="O133" s="904"/>
      <c r="P133" s="797"/>
      <c r="Q133" s="798"/>
      <c r="R133" s="799"/>
      <c r="S133" s="806" t="str">
        <f>IF(COUNT($S132:$AD132,$AH132:$AP132,$AT132)=0,"",ROUND(S132/SUM($S132:$AD132,$AH132:$AP132,$AT132),3))</f>
        <v/>
      </c>
      <c r="T133" s="807"/>
      <c r="U133" s="808"/>
      <c r="V133" s="806" t="str">
        <f>IF(COUNT($S132:$AD132,$AH132:$AP132,$AT132)=0,"",ROUND(V132/SUM($S132:$AD132,$AH132:$AP132,$AT132),3))</f>
        <v/>
      </c>
      <c r="W133" s="807"/>
      <c r="X133" s="808"/>
      <c r="Y133" s="806" t="str">
        <f>IF(COUNT($S132:$AD132,$AH132:$AP132,$AT132)=0,"",ROUND(Y132/SUM($S132:$AD132,$AH132:$AP132,$AT132),3))</f>
        <v/>
      </c>
      <c r="Z133" s="807"/>
      <c r="AA133" s="808"/>
      <c r="AB133" s="806" t="str">
        <f>IF(COUNT($S132:$AD132,$AH132:$AP132,$AT132)=0,"",ROUND(AB132/SUM($S132:$AD132,$AH132:$AP132,$AT132),3))</f>
        <v/>
      </c>
      <c r="AC133" s="807"/>
      <c r="AD133" s="808"/>
      <c r="AE133" s="806" t="str">
        <f>IF(COUNT($S132:$AD132,$AH132:$AP132,$AT132)=0,"",ROUND(AE132/SUM($S132:$AD132,$AH132:$AP132,$AT132),3))</f>
        <v/>
      </c>
      <c r="AF133" s="807"/>
      <c r="AG133" s="808"/>
      <c r="AH133" s="812" t="str">
        <f>IF(COUNT($S132:$AD132,$AH132:$AP132,$AT132)=0,"",ROUND(AH132/SUM($S132:$AD132,$AH132:$AP132,$AT132),3))</f>
        <v/>
      </c>
      <c r="AI133" s="813"/>
      <c r="AJ133" s="814"/>
      <c r="AK133" s="812" t="str">
        <f>IF(COUNT($S132:$AD132,$AH132:$AP132,$AT132)=0,"",ROUND(AK132/SUM($S132:$AD132,$AH132:$AP132,$AT132),3))</f>
        <v/>
      </c>
      <c r="AL133" s="813"/>
      <c r="AM133" s="814"/>
      <c r="AN133" s="812" t="str">
        <f>IF(COUNT($S132:$AD132,$AH132:$AP132,$AT132)=0,"",ROUND(AN132/SUM($S132:$AD132,$AH132:$AP132,$AT132),3))</f>
        <v/>
      </c>
      <c r="AO133" s="813"/>
      <c r="AP133" s="814"/>
      <c r="AQ133" s="812" t="str">
        <f>IF(COUNT($S132:$AD132,$AH132:$AP132,$AT132)=0,"",ROUND(AQ132/SUM($S132:$AD132,$AH132:$AP132,$AT132),3))</f>
        <v/>
      </c>
      <c r="AR133" s="813"/>
      <c r="AS133" s="814"/>
      <c r="AT133" s="829" t="str">
        <f>IF(COUNT($S132:$AD132,$AH132:$AP132,$AT132)=0,"",ROUND(AT132/SUM($S132:$AD132,$AH132:$AP132,$AT132),3))</f>
        <v/>
      </c>
      <c r="AU133" s="830"/>
      <c r="AV133" s="831"/>
    </row>
    <row r="134" spans="1:48" s="14" customFormat="1" ht="12" customHeight="1">
      <c r="A134" s="838"/>
      <c r="B134" s="800"/>
      <c r="C134" s="801"/>
      <c r="D134" s="801"/>
      <c r="E134" s="801"/>
      <c r="F134" s="802"/>
      <c r="G134" s="839"/>
      <c r="H134" s="839"/>
      <c r="I134" s="839"/>
      <c r="J134" s="839"/>
      <c r="K134" s="839"/>
      <c r="L134" s="903"/>
      <c r="M134" s="903"/>
      <c r="N134" s="903"/>
      <c r="O134" s="904"/>
      <c r="P134" s="800"/>
      <c r="Q134" s="801"/>
      <c r="R134" s="802"/>
      <c r="S134" s="775" t="str">
        <f>IF(COUNT($S132:$AD132,$AH132:$AP132,$AT132)=0,"",$L132*(S132/($AE132+$AQ132+$AT132)))</f>
        <v/>
      </c>
      <c r="T134" s="776"/>
      <c r="U134" s="777"/>
      <c r="V134" s="775" t="str">
        <f>IF(COUNT($S132:$AD132,$AH132:$AP132,$AT132)=0,"",$L132*(V132/($AE132+$AQ132+$AT132)))</f>
        <v/>
      </c>
      <c r="W134" s="776"/>
      <c r="X134" s="777"/>
      <c r="Y134" s="775" t="str">
        <f>IF(COUNT($S132:$AD132,$AH132:$AP132,$AT132)=0,"",$L132*(Y132/($AE132+$AQ132+$AT132)))</f>
        <v/>
      </c>
      <c r="Z134" s="776"/>
      <c r="AA134" s="777"/>
      <c r="AB134" s="775" t="str">
        <f>IF(COUNT($S132:$AD132,$AH132:$AP132,$AT132)=0,"",$L132*(AB132/($AE132+$AQ132+$AT132)))</f>
        <v/>
      </c>
      <c r="AC134" s="776"/>
      <c r="AD134" s="777"/>
      <c r="AE134" s="775" t="str">
        <f>IF(COUNT($S132:$AD132,$AH132:$AP132,$AT132)=0,"",$L132*(AE132/($AE132+$AQ132+$AT132)))</f>
        <v/>
      </c>
      <c r="AF134" s="776"/>
      <c r="AG134" s="777"/>
      <c r="AH134" s="769" t="str">
        <f>IF(COUNT($S132:$AD132,$AH132:$AP132,$AT132)=0,"",$L132*(AH132/($AE132+$AQ132+$AT132)))</f>
        <v/>
      </c>
      <c r="AI134" s="770"/>
      <c r="AJ134" s="771"/>
      <c r="AK134" s="769" t="str">
        <f>IF(COUNT($S132:$AD132,$AH132:$AP132,$AT132)=0,"",$L132*(AK132/($AE132+$AQ132+$AT132)))</f>
        <v/>
      </c>
      <c r="AL134" s="770"/>
      <c r="AM134" s="771"/>
      <c r="AN134" s="769" t="str">
        <f>IF(COUNT($S132:$AD132,$AH132:$AP132,$AT132)=0,"",$L132*(AN132/($AE132+$AQ132+$AT132)))</f>
        <v/>
      </c>
      <c r="AO134" s="770"/>
      <c r="AP134" s="771"/>
      <c r="AQ134" s="769" t="str">
        <f>IF(COUNT($S132:$AD132,$AH132:$AP132,$AT132)=0,"",$L132*(AQ132/($AE132+$AQ132+$AT132)))</f>
        <v/>
      </c>
      <c r="AR134" s="770"/>
      <c r="AS134" s="771"/>
      <c r="AT134" s="766" t="str">
        <f>IF(COUNT($S132:$AD132,$AH132:$AP132,$AT132)=0,"",$L132*(AT132/($AE132+$AQ132+$AT132)))</f>
        <v/>
      </c>
      <c r="AU134" s="767"/>
      <c r="AV134" s="768"/>
    </row>
    <row r="135" spans="1:48" s="14" customFormat="1" ht="12" customHeight="1">
      <c r="A135" s="838">
        <v>30</v>
      </c>
      <c r="B135" s="794"/>
      <c r="C135" s="795"/>
      <c r="D135" s="795"/>
      <c r="E135" s="795"/>
      <c r="F135" s="796"/>
      <c r="G135" s="839"/>
      <c r="H135" s="839"/>
      <c r="I135" s="839"/>
      <c r="J135" s="839"/>
      <c r="K135" s="839"/>
      <c r="L135" s="903"/>
      <c r="M135" s="903"/>
      <c r="N135" s="903"/>
      <c r="O135" s="904"/>
      <c r="P135" s="794"/>
      <c r="Q135" s="795"/>
      <c r="R135" s="796"/>
      <c r="S135" s="803"/>
      <c r="T135" s="804"/>
      <c r="U135" s="805"/>
      <c r="V135" s="803"/>
      <c r="W135" s="804"/>
      <c r="X135" s="805"/>
      <c r="Y135" s="803"/>
      <c r="Z135" s="804"/>
      <c r="AA135" s="805"/>
      <c r="AB135" s="803"/>
      <c r="AC135" s="804"/>
      <c r="AD135" s="805"/>
      <c r="AE135" s="825" t="str">
        <f>IF(COUNT($S135:$AD135,$AH135:$AP135,$AT135)=0,"",SUM(S135:AD135))</f>
        <v/>
      </c>
      <c r="AF135" s="826"/>
      <c r="AG135" s="827"/>
      <c r="AH135" s="803"/>
      <c r="AI135" s="804"/>
      <c r="AJ135" s="805"/>
      <c r="AK135" s="803"/>
      <c r="AL135" s="804"/>
      <c r="AM135" s="805"/>
      <c r="AN135" s="803"/>
      <c r="AO135" s="804"/>
      <c r="AP135" s="805"/>
      <c r="AQ135" s="832" t="str">
        <f>IF(COUNT($S135:$AD135,$AH135:$AP135,$AT135)=0,"",SUM(AH135:AP135))</f>
        <v/>
      </c>
      <c r="AR135" s="833"/>
      <c r="AS135" s="834"/>
      <c r="AT135" s="803"/>
      <c r="AU135" s="804"/>
      <c r="AV135" s="805"/>
    </row>
    <row r="136" spans="1:48" s="14" customFormat="1" ht="12" customHeight="1">
      <c r="A136" s="838"/>
      <c r="B136" s="797"/>
      <c r="C136" s="798"/>
      <c r="D136" s="798"/>
      <c r="E136" s="798"/>
      <c r="F136" s="799"/>
      <c r="G136" s="839"/>
      <c r="H136" s="839"/>
      <c r="I136" s="839"/>
      <c r="J136" s="839"/>
      <c r="K136" s="839"/>
      <c r="L136" s="903"/>
      <c r="M136" s="903"/>
      <c r="N136" s="903"/>
      <c r="O136" s="904"/>
      <c r="P136" s="797"/>
      <c r="Q136" s="798"/>
      <c r="R136" s="799"/>
      <c r="S136" s="806" t="str">
        <f>IF(COUNT($S135:$AD135,$AH135:$AP135,$AT135)=0,"",ROUND(S135/SUM($S135:$AD135,$AH135:$AP135,$AT135),3))</f>
        <v/>
      </c>
      <c r="T136" s="807"/>
      <c r="U136" s="808"/>
      <c r="V136" s="806" t="str">
        <f>IF(COUNT($S135:$AD135,$AH135:$AP135,$AT135)=0,"",ROUND(V135/SUM($S135:$AD135,$AH135:$AP135,$AT135),3))</f>
        <v/>
      </c>
      <c r="W136" s="807"/>
      <c r="X136" s="808"/>
      <c r="Y136" s="806" t="str">
        <f>IF(COUNT($S135:$AD135,$AH135:$AP135,$AT135)=0,"",ROUND(Y135/SUM($S135:$AD135,$AH135:$AP135,$AT135),3))</f>
        <v/>
      </c>
      <c r="Z136" s="807"/>
      <c r="AA136" s="808"/>
      <c r="AB136" s="806" t="str">
        <f>IF(COUNT($S135:$AD135,$AH135:$AP135,$AT135)=0,"",ROUND(AB135/SUM($S135:$AD135,$AH135:$AP135,$AT135),3))</f>
        <v/>
      </c>
      <c r="AC136" s="807"/>
      <c r="AD136" s="808"/>
      <c r="AE136" s="806" t="str">
        <f>IF(COUNT($S135:$AD135,$AH135:$AP135,$AT135)=0,"",ROUND(AE135/SUM($S135:$AD135,$AH135:$AP135,$AT135),3))</f>
        <v/>
      </c>
      <c r="AF136" s="807"/>
      <c r="AG136" s="808"/>
      <c r="AH136" s="812" t="str">
        <f>IF(COUNT($S135:$AD135,$AH135:$AP135,$AT135)=0,"",ROUND(AH135/SUM($S135:$AD135,$AH135:$AP135,$AT135),3))</f>
        <v/>
      </c>
      <c r="AI136" s="813"/>
      <c r="AJ136" s="814"/>
      <c r="AK136" s="812" t="str">
        <f>IF(COUNT($S135:$AD135,$AH135:$AP135,$AT135)=0,"",ROUND(AK135/SUM($S135:$AD135,$AH135:$AP135,$AT135),3))</f>
        <v/>
      </c>
      <c r="AL136" s="813"/>
      <c r="AM136" s="814"/>
      <c r="AN136" s="812" t="str">
        <f>IF(COUNT($S135:$AD135,$AH135:$AP135,$AT135)=0,"",ROUND(AN135/SUM($S135:$AD135,$AH135:$AP135,$AT135),3))</f>
        <v/>
      </c>
      <c r="AO136" s="813"/>
      <c r="AP136" s="814"/>
      <c r="AQ136" s="812" t="str">
        <f>IF(COUNT($S135:$AD135,$AH135:$AP135,$AT135)=0,"",ROUND(AQ135/SUM($S135:$AD135,$AH135:$AP135,$AT135),3))</f>
        <v/>
      </c>
      <c r="AR136" s="813"/>
      <c r="AS136" s="814"/>
      <c r="AT136" s="829" t="str">
        <f>IF(COUNT($S135:$AD135,$AH135:$AP135,$AT135)=0,"",ROUND(AT135/SUM($S135:$AD135,$AH135:$AP135,$AT135),3))</f>
        <v/>
      </c>
      <c r="AU136" s="830"/>
      <c r="AV136" s="831"/>
    </row>
    <row r="137" spans="1:48" s="14" customFormat="1" ht="12" customHeight="1">
      <c r="A137" s="838"/>
      <c r="B137" s="800"/>
      <c r="C137" s="801"/>
      <c r="D137" s="801"/>
      <c r="E137" s="801"/>
      <c r="F137" s="802"/>
      <c r="G137" s="839"/>
      <c r="H137" s="839"/>
      <c r="I137" s="839"/>
      <c r="J137" s="839"/>
      <c r="K137" s="839"/>
      <c r="L137" s="903"/>
      <c r="M137" s="903"/>
      <c r="N137" s="903"/>
      <c r="O137" s="904"/>
      <c r="P137" s="800"/>
      <c r="Q137" s="801"/>
      <c r="R137" s="802"/>
      <c r="S137" s="775" t="str">
        <f>IF(COUNT($S135:$AD135,$AH135:$AP135,$AT135)=0,"",$L135*(S135/($AE135+$AQ135+$AT135)))</f>
        <v/>
      </c>
      <c r="T137" s="776"/>
      <c r="U137" s="777"/>
      <c r="V137" s="775" t="str">
        <f>IF(COUNT($S135:$AD135,$AH135:$AP135,$AT135)=0,"",$L135*(V135/($AE135+$AQ135+$AT135)))</f>
        <v/>
      </c>
      <c r="W137" s="776"/>
      <c r="X137" s="777"/>
      <c r="Y137" s="775" t="str">
        <f>IF(COUNT($S135:$AD135,$AH135:$AP135,$AT135)=0,"",$L135*(Y135/($AE135+$AQ135+$AT135)))</f>
        <v/>
      </c>
      <c r="Z137" s="776"/>
      <c r="AA137" s="777"/>
      <c r="AB137" s="775" t="str">
        <f>IF(COUNT($S135:$AD135,$AH135:$AP135,$AT135)=0,"",$L135*(AB135/($AE135+$AQ135+$AT135)))</f>
        <v/>
      </c>
      <c r="AC137" s="776"/>
      <c r="AD137" s="777"/>
      <c r="AE137" s="775" t="str">
        <f>IF(COUNT($S135:$AD135,$AH135:$AP135,$AT135)=0,"",$L135*(AE135/($AE135+$AQ135+$AT135)))</f>
        <v/>
      </c>
      <c r="AF137" s="776"/>
      <c r="AG137" s="777"/>
      <c r="AH137" s="769" t="str">
        <f>IF(COUNT($S135:$AD135,$AH135:$AP135,$AT135)=0,"",$L135*(AH135/($AE135+$AQ135+$AT135)))</f>
        <v/>
      </c>
      <c r="AI137" s="770"/>
      <c r="AJ137" s="771"/>
      <c r="AK137" s="769" t="str">
        <f>IF(COUNT($S135:$AD135,$AH135:$AP135,$AT135)=0,"",$L135*(AK135/($AE135+$AQ135+$AT135)))</f>
        <v/>
      </c>
      <c r="AL137" s="770"/>
      <c r="AM137" s="771"/>
      <c r="AN137" s="769" t="str">
        <f>IF(COUNT($S135:$AD135,$AH135:$AP135,$AT135)=0,"",$L135*(AN135/($AE135+$AQ135+$AT135)))</f>
        <v/>
      </c>
      <c r="AO137" s="770"/>
      <c r="AP137" s="771"/>
      <c r="AQ137" s="769" t="str">
        <f>IF(COUNT($S135:$AD135,$AH135:$AP135,$AT135)=0,"",$L135*(AQ135/($AE135+$AQ135+$AT135)))</f>
        <v/>
      </c>
      <c r="AR137" s="770"/>
      <c r="AS137" s="771"/>
      <c r="AT137" s="766" t="str">
        <f>IF(COUNT($S135:$AD135,$AH135:$AP135,$AT135)=0,"",$L135*(AT135/($AE135+$AQ135+$AT135)))</f>
        <v/>
      </c>
      <c r="AU137" s="767"/>
      <c r="AV137" s="768"/>
    </row>
    <row r="138" spans="1:48" s="14" customFormat="1" ht="12" customHeight="1">
      <c r="A138" s="13"/>
      <c r="B138" s="782" t="s">
        <v>182</v>
      </c>
      <c r="C138" s="783"/>
      <c r="D138" s="783"/>
      <c r="E138" s="783"/>
      <c r="F138" s="783"/>
      <c r="G138" s="783"/>
      <c r="H138" s="783"/>
      <c r="I138" s="783"/>
      <c r="J138" s="783"/>
      <c r="K138" s="783"/>
      <c r="L138" s="835" t="str">
        <f>IF(COUNT(L108:O137)=0,"",SUM(L108:O137))</f>
        <v/>
      </c>
      <c r="M138" s="836"/>
      <c r="N138" s="836"/>
      <c r="O138" s="837"/>
      <c r="P138" s="838"/>
      <c r="Q138" s="838"/>
      <c r="R138" s="838"/>
      <c r="S138" s="775" t="str">
        <f>IF(COUNT(S108,S111,S114,S117,S120,S123,S126,S129,S132,S135)=0,"",SUM(S110,S113,S116,S119,S122,S125,S128,S131,S134,S137))</f>
        <v/>
      </c>
      <c r="T138" s="776"/>
      <c r="U138" s="777"/>
      <c r="V138" s="775" t="str">
        <f>IF(COUNT(V108,V111,V114,V117,V120,V123,V126,V129,V132,V135)=0,"",SUM(V110,V113,V116,V119,V122,V125,V128,V131,V134,V137))</f>
        <v/>
      </c>
      <c r="W138" s="776"/>
      <c r="X138" s="777"/>
      <c r="Y138" s="775" t="str">
        <f>IF(COUNT(Y108,Y111,Y114,Y117,Y120,Y123,Y126,Y129,Y132,Y135)=0,"",SUM(Y110,Y113,Y116,Y119,Y122,Y125,Y128,Y131,Y134,Y137))</f>
        <v/>
      </c>
      <c r="Z138" s="776"/>
      <c r="AA138" s="777"/>
      <c r="AB138" s="775" t="str">
        <f>IF(COUNT(AB108,AB111,AB114,AB117,AB120,AB123,AB126,AB129,AB132,AB135)=0,"",SUM(AB110,AB113,AB116,AB119,AB122,AB125,AB128,AB131,AB134,AB137))</f>
        <v/>
      </c>
      <c r="AC138" s="776"/>
      <c r="AD138" s="777"/>
      <c r="AE138" s="775" t="str">
        <f>IF(COUNT(AE108,AE111,AE114,AE117,AE120,AE123,AE126,AE129,AE132,AE135)=0,"",SUM(AE110,AE113,AE116,AE119,AE122,AE125,AE128,AE131,AE134,AE137))</f>
        <v/>
      </c>
      <c r="AF138" s="776"/>
      <c r="AG138" s="777"/>
      <c r="AH138" s="769" t="str">
        <f>IF(COUNT(AH108,AH111,AH114,AH117,AH120,AH123,AH126,AH129,AH132,AH135)=0,"",SUM(AH110,AH113,AH116,AH119,AH122,AH125,AH128,AH131,AH134,AH137))</f>
        <v/>
      </c>
      <c r="AI138" s="770"/>
      <c r="AJ138" s="771"/>
      <c r="AK138" s="769" t="str">
        <f>IF(COUNT(AK108,AK111,AK114,AK117,AK120,AK123,AK126,AK129,AK132,AK135)=0,"",SUM(AK110,AK113,AK116,AK119,AK122,AK125,AK128,AK131,AK134,AK137))</f>
        <v/>
      </c>
      <c r="AL138" s="770"/>
      <c r="AM138" s="771"/>
      <c r="AN138" s="769" t="str">
        <f>IF(COUNT(AN108,AN111,AN114,AN117,AN120,AN123,AN126,AN129,AN132,AN135)=0,"",SUM(AN110,AN113,AN116,AN119,AN122,AN125,AN128,AN131,AN134,AN137))</f>
        <v/>
      </c>
      <c r="AO138" s="770"/>
      <c r="AP138" s="771"/>
      <c r="AQ138" s="769" t="str">
        <f>IF(COUNT(AQ108,AQ111,AQ114,AQ117,AQ120,AQ123,AQ126,AQ129,AQ132,AQ135)=0,"",SUM(AQ110,AQ113,AQ116,AQ119,AQ122,AQ125,AQ128,AQ131,AQ134,AQ137))</f>
        <v/>
      </c>
      <c r="AR138" s="770"/>
      <c r="AS138" s="771"/>
      <c r="AT138" s="766" t="str">
        <f>IF(COUNT(AT108,AT111,AT114,AT117,AT120,AT123,AT126,AT129,AT132,AT135)=0,"",SUM(AT110,AT113,AT116,AT119,AT122,AT125,AT128,AT131,AT134,AT137))</f>
        <v/>
      </c>
      <c r="AU138" s="767"/>
      <c r="AV138" s="768"/>
    </row>
    <row r="139" spans="1:48" s="14" customFormat="1" ht="12" customHeight="1">
      <c r="A139" s="15"/>
      <c r="B139" s="15"/>
      <c r="C139" s="15"/>
      <c r="D139" s="15"/>
      <c r="E139" s="15"/>
      <c r="F139" s="15"/>
    </row>
    <row r="140" spans="1:48" s="14" customFormat="1" ht="12" customHeight="1">
      <c r="A140" s="15"/>
      <c r="B140" s="15"/>
      <c r="C140" s="15"/>
      <c r="D140" s="15"/>
      <c r="E140" s="15"/>
      <c r="F140" s="15"/>
    </row>
    <row r="141" spans="1:48" s="14" customFormat="1" ht="12" customHeight="1">
      <c r="A141" s="15"/>
      <c r="B141" s="15"/>
      <c r="C141" s="15"/>
      <c r="D141" s="15"/>
      <c r="E141" s="15"/>
      <c r="F141" s="15"/>
    </row>
    <row r="142" spans="1:48" s="14" customFormat="1" ht="16.5" customHeight="1">
      <c r="A142" s="15"/>
      <c r="B142" s="15"/>
      <c r="C142" s="15"/>
      <c r="D142" s="15"/>
      <c r="E142" s="15"/>
      <c r="F142" s="15"/>
    </row>
    <row r="143" spans="1:48" s="14" customFormat="1" ht="16.5" customHeight="1">
      <c r="A143" s="15"/>
      <c r="B143" s="15"/>
      <c r="C143" s="15"/>
      <c r="D143" s="15"/>
      <c r="E143" s="15"/>
      <c r="F143" s="15"/>
    </row>
    <row r="144" spans="1:48" s="14" customFormat="1" ht="16.5" customHeight="1">
      <c r="A144" s="15"/>
      <c r="B144" s="15"/>
      <c r="C144" s="15"/>
      <c r="D144" s="15"/>
      <c r="E144" s="15"/>
      <c r="F144" s="15"/>
    </row>
    <row r="145" spans="1:6" s="14" customFormat="1" ht="16.5" customHeight="1">
      <c r="A145" s="15"/>
      <c r="B145" s="15"/>
      <c r="C145" s="15"/>
      <c r="D145" s="15"/>
      <c r="E145" s="15"/>
      <c r="F145" s="15"/>
    </row>
    <row r="146" spans="1:6" s="14" customFormat="1" ht="16.5" customHeight="1">
      <c r="A146" s="15"/>
      <c r="B146" s="15"/>
      <c r="C146" s="15"/>
      <c r="D146" s="15"/>
      <c r="E146" s="15"/>
      <c r="F146" s="15"/>
    </row>
    <row r="147" spans="1:6" s="14" customFormat="1" ht="16.5" customHeight="1">
      <c r="A147" s="15"/>
      <c r="B147" s="15"/>
      <c r="C147" s="15"/>
      <c r="D147" s="15"/>
      <c r="E147" s="15"/>
      <c r="F147" s="15"/>
    </row>
    <row r="148" spans="1:6" s="14" customFormat="1" ht="16.5" customHeight="1">
      <c r="A148" s="15"/>
      <c r="B148" s="15"/>
      <c r="C148" s="15"/>
      <c r="D148" s="15"/>
      <c r="E148" s="15"/>
      <c r="F148" s="15"/>
    </row>
    <row r="149" spans="1:6" s="14" customFormat="1" ht="16.5" customHeight="1">
      <c r="A149" s="15"/>
      <c r="B149" s="15"/>
      <c r="C149" s="15"/>
      <c r="D149" s="15"/>
      <c r="E149" s="15"/>
      <c r="F149" s="15"/>
    </row>
    <row r="150" spans="1:6" s="14" customFormat="1" ht="16.5" customHeight="1">
      <c r="A150" s="15"/>
      <c r="B150" s="15"/>
      <c r="C150" s="15"/>
      <c r="D150" s="15"/>
      <c r="E150" s="15"/>
      <c r="F150" s="15"/>
    </row>
    <row r="151" spans="1:6" s="14" customFormat="1" ht="16.5" customHeight="1">
      <c r="A151" s="15"/>
      <c r="B151" s="15"/>
      <c r="C151" s="15"/>
      <c r="D151" s="15"/>
      <c r="E151" s="15"/>
      <c r="F151" s="15"/>
    </row>
    <row r="152" spans="1:6" s="14" customFormat="1" ht="16.5" customHeight="1">
      <c r="A152" s="15"/>
      <c r="B152" s="15"/>
      <c r="C152" s="15"/>
      <c r="D152" s="15"/>
      <c r="E152" s="15"/>
      <c r="F152" s="15"/>
    </row>
    <row r="153" spans="1:6" s="14" customFormat="1" ht="16.5" customHeight="1">
      <c r="A153" s="15"/>
      <c r="B153" s="15"/>
      <c r="C153" s="15"/>
      <c r="D153" s="15"/>
      <c r="E153" s="15"/>
      <c r="F153" s="15"/>
    </row>
    <row r="154" spans="1:6" s="14" customFormat="1" ht="16.5" customHeight="1">
      <c r="A154" s="15"/>
      <c r="B154" s="15"/>
      <c r="C154" s="15"/>
      <c r="D154" s="15"/>
      <c r="E154" s="15"/>
      <c r="F154" s="15"/>
    </row>
    <row r="155" spans="1:6" s="14" customFormat="1" ht="16.5" customHeight="1">
      <c r="A155" s="15"/>
      <c r="B155" s="15"/>
      <c r="C155" s="15"/>
      <c r="D155" s="15"/>
      <c r="E155" s="15"/>
      <c r="F155" s="15"/>
    </row>
    <row r="156" spans="1:6" s="14" customFormat="1" ht="16.5" customHeight="1">
      <c r="A156" s="15"/>
      <c r="B156" s="15"/>
      <c r="C156" s="15"/>
      <c r="D156" s="15"/>
      <c r="E156" s="15"/>
      <c r="F156" s="15"/>
    </row>
    <row r="157" spans="1:6" s="14" customFormat="1" ht="16.5" customHeight="1">
      <c r="A157" s="15"/>
      <c r="B157" s="15"/>
      <c r="C157" s="15"/>
      <c r="D157" s="15"/>
      <c r="E157" s="15"/>
      <c r="F157" s="15"/>
    </row>
    <row r="158" spans="1:6" s="14" customFormat="1" ht="16.5" customHeight="1">
      <c r="A158" s="15"/>
      <c r="B158" s="15"/>
      <c r="C158" s="15"/>
      <c r="D158" s="15"/>
      <c r="E158" s="15"/>
      <c r="F158" s="15"/>
    </row>
    <row r="159" spans="1:6" s="14" customFormat="1" ht="16.5" customHeight="1">
      <c r="A159" s="15"/>
      <c r="B159" s="15"/>
      <c r="C159" s="15"/>
      <c r="D159" s="15"/>
      <c r="E159" s="15"/>
      <c r="F159" s="15"/>
    </row>
    <row r="160" spans="1:6" s="14" customFormat="1" ht="16.5" customHeight="1">
      <c r="A160" s="15"/>
      <c r="B160" s="15"/>
      <c r="C160" s="15"/>
      <c r="D160" s="15"/>
      <c r="E160" s="15"/>
      <c r="F160" s="15"/>
    </row>
    <row r="161" spans="1:6" s="14" customFormat="1" ht="16.5" customHeight="1">
      <c r="A161" s="15"/>
      <c r="B161" s="15"/>
      <c r="C161" s="15"/>
      <c r="D161" s="15"/>
      <c r="E161" s="15"/>
      <c r="F161" s="15"/>
    </row>
    <row r="162" spans="1:6" s="14" customFormat="1" ht="16.5" customHeight="1">
      <c r="A162" s="15"/>
      <c r="B162" s="15"/>
      <c r="C162" s="15"/>
      <c r="D162" s="15"/>
      <c r="E162" s="15"/>
      <c r="F162" s="15"/>
    </row>
    <row r="163" spans="1:6" s="14" customFormat="1" ht="16.5" customHeight="1">
      <c r="A163" s="15"/>
      <c r="B163" s="15"/>
      <c r="C163" s="15"/>
      <c r="D163" s="15"/>
      <c r="E163" s="15"/>
      <c r="F163" s="15"/>
    </row>
    <row r="164" spans="1:6" s="14" customFormat="1" ht="16.5" customHeight="1">
      <c r="A164" s="15"/>
      <c r="B164" s="15"/>
      <c r="C164" s="15"/>
      <c r="D164" s="15"/>
      <c r="E164" s="15"/>
      <c r="F164" s="15"/>
    </row>
    <row r="165" spans="1:6" s="14" customFormat="1" ht="16.5" customHeight="1">
      <c r="A165" s="15"/>
      <c r="B165" s="15"/>
      <c r="C165" s="15"/>
      <c r="D165" s="15"/>
      <c r="E165" s="15"/>
      <c r="F165" s="15"/>
    </row>
    <row r="166" spans="1:6" s="14" customFormat="1" ht="16.5" customHeight="1">
      <c r="A166" s="15"/>
      <c r="B166" s="15"/>
      <c r="C166" s="15"/>
      <c r="D166" s="15"/>
      <c r="E166" s="15"/>
      <c r="F166" s="15"/>
    </row>
    <row r="167" spans="1:6" s="14" customFormat="1" ht="16.5" customHeight="1">
      <c r="A167" s="15"/>
      <c r="B167" s="15"/>
      <c r="C167" s="15"/>
      <c r="D167" s="15"/>
      <c r="E167" s="15"/>
      <c r="F167" s="15"/>
    </row>
    <row r="168" spans="1:6" s="14" customFormat="1" ht="16.5" customHeight="1">
      <c r="A168" s="15"/>
      <c r="B168" s="15"/>
      <c r="C168" s="15"/>
      <c r="D168" s="15"/>
      <c r="E168" s="15"/>
      <c r="F168" s="15"/>
    </row>
    <row r="169" spans="1:6" s="14" customFormat="1" ht="16.5" customHeight="1">
      <c r="A169" s="15"/>
      <c r="B169" s="15"/>
      <c r="C169" s="15"/>
      <c r="D169" s="15"/>
      <c r="E169" s="15"/>
      <c r="F169" s="15"/>
    </row>
    <row r="170" spans="1:6" s="14" customFormat="1" ht="16.5" customHeight="1">
      <c r="A170" s="15"/>
      <c r="B170" s="15"/>
      <c r="C170" s="15"/>
      <c r="D170" s="15"/>
      <c r="E170" s="15"/>
      <c r="F170" s="15"/>
    </row>
    <row r="171" spans="1:6" s="14" customFormat="1" ht="16.5" customHeight="1">
      <c r="A171" s="15"/>
      <c r="B171" s="15"/>
      <c r="C171" s="15"/>
      <c r="D171" s="15"/>
      <c r="E171" s="15"/>
      <c r="F171" s="15"/>
    </row>
    <row r="172" spans="1:6" s="14" customFormat="1" ht="16.5" customHeight="1">
      <c r="A172" s="15"/>
      <c r="B172" s="15"/>
      <c r="C172" s="15"/>
      <c r="D172" s="15"/>
      <c r="E172" s="15"/>
      <c r="F172" s="15"/>
    </row>
    <row r="173" spans="1:6" s="14" customFormat="1" ht="16.5" customHeight="1">
      <c r="A173" s="15"/>
      <c r="B173" s="15"/>
      <c r="C173" s="15"/>
      <c r="D173" s="15"/>
      <c r="E173" s="15"/>
      <c r="F173" s="15"/>
    </row>
    <row r="174" spans="1:6" s="14" customFormat="1" ht="16.5" customHeight="1">
      <c r="A174" s="15"/>
      <c r="B174" s="15"/>
      <c r="C174" s="15"/>
      <c r="D174" s="15"/>
      <c r="E174" s="15"/>
      <c r="F174" s="15"/>
    </row>
    <row r="175" spans="1:6" s="14" customFormat="1" ht="16.5" customHeight="1">
      <c r="A175" s="15"/>
      <c r="B175" s="15"/>
      <c r="C175" s="15"/>
      <c r="D175" s="15"/>
      <c r="E175" s="15"/>
      <c r="F175" s="15"/>
    </row>
    <row r="176" spans="1:6" s="14" customFormat="1" ht="16.5" customHeight="1">
      <c r="A176" s="15"/>
      <c r="B176" s="15"/>
      <c r="C176" s="15"/>
      <c r="D176" s="15"/>
      <c r="E176" s="15"/>
      <c r="F176" s="15"/>
    </row>
  </sheetData>
  <mergeCells count="1170">
    <mergeCell ref="AI4:AM4"/>
    <mergeCell ref="AI5:AM5"/>
    <mergeCell ref="AN4:AV4"/>
    <mergeCell ref="AN5:AV5"/>
    <mergeCell ref="AK15:AM15"/>
    <mergeCell ref="AH8:AJ8"/>
    <mergeCell ref="AK8:AM8"/>
    <mergeCell ref="AN15:AP15"/>
    <mergeCell ref="AH9:AJ14"/>
    <mergeCell ref="AQ18:AS18"/>
    <mergeCell ref="AT16:AV16"/>
    <mergeCell ref="AN8:AP14"/>
    <mergeCell ref="AQ8:AS14"/>
    <mergeCell ref="AT15:AV15"/>
    <mergeCell ref="AQ15:AS15"/>
    <mergeCell ref="AT18:AV18"/>
    <mergeCell ref="S7:AG7"/>
    <mergeCell ref="AH7:AS7"/>
    <mergeCell ref="AT7:AV14"/>
    <mergeCell ref="S8:U8"/>
    <mergeCell ref="V8:X8"/>
    <mergeCell ref="Y8:AA8"/>
    <mergeCell ref="AK13:AM14"/>
    <mergeCell ref="AB8:AD14"/>
    <mergeCell ref="S9:U14"/>
    <mergeCell ref="AE8:AG14"/>
    <mergeCell ref="AH17:AJ17"/>
    <mergeCell ref="AB15:AD15"/>
    <mergeCell ref="AE15:AG15"/>
    <mergeCell ref="AH15:AJ15"/>
    <mergeCell ref="AH16:AJ16"/>
    <mergeCell ref="AT17:AV17"/>
    <mergeCell ref="A7:A14"/>
    <mergeCell ref="B7:F14"/>
    <mergeCell ref="G7:O7"/>
    <mergeCell ref="P7:R14"/>
    <mergeCell ref="G8:K14"/>
    <mergeCell ref="L8:O14"/>
    <mergeCell ref="V9:X14"/>
    <mergeCell ref="Y9:AA14"/>
    <mergeCell ref="P15:R17"/>
    <mergeCell ref="S15:U15"/>
    <mergeCell ref="V15:X15"/>
    <mergeCell ref="S17:U17"/>
    <mergeCell ref="S16:U16"/>
    <mergeCell ref="V17:X17"/>
    <mergeCell ref="Y17:AA17"/>
    <mergeCell ref="Y16:AA16"/>
    <mergeCell ref="A15:A17"/>
    <mergeCell ref="B15:F17"/>
    <mergeCell ref="G15:K17"/>
    <mergeCell ref="L15:O17"/>
    <mergeCell ref="V16:X16"/>
    <mergeCell ref="Y15:AA15"/>
    <mergeCell ref="AK16:AM16"/>
    <mergeCell ref="AN16:AP16"/>
    <mergeCell ref="AQ17:AS17"/>
    <mergeCell ref="AQ16:AS16"/>
    <mergeCell ref="AK17:AM17"/>
    <mergeCell ref="AN17:AP17"/>
    <mergeCell ref="AB16:AD16"/>
    <mergeCell ref="AE16:AG16"/>
    <mergeCell ref="AE17:AG17"/>
    <mergeCell ref="AB17:AD17"/>
    <mergeCell ref="AH18:AJ18"/>
    <mergeCell ref="A18:A20"/>
    <mergeCell ref="B18:F20"/>
    <mergeCell ref="G18:K20"/>
    <mergeCell ref="L18:O20"/>
    <mergeCell ref="P18:R20"/>
    <mergeCell ref="S18:U18"/>
    <mergeCell ref="S20:U20"/>
    <mergeCell ref="S19:U19"/>
    <mergeCell ref="Y20:AA20"/>
    <mergeCell ref="AH19:AJ19"/>
    <mergeCell ref="AB20:AD20"/>
    <mergeCell ref="V19:X19"/>
    <mergeCell ref="AE18:AG18"/>
    <mergeCell ref="Y19:AA19"/>
    <mergeCell ref="AB19:AD19"/>
    <mergeCell ref="AN19:AP19"/>
    <mergeCell ref="AK20:AM20"/>
    <mergeCell ref="A21:A23"/>
    <mergeCell ref="B21:F23"/>
    <mergeCell ref="G21:K23"/>
    <mergeCell ref="L21:O23"/>
    <mergeCell ref="AE20:AG20"/>
    <mergeCell ref="S22:U22"/>
    <mergeCell ref="V22:X22"/>
    <mergeCell ref="Y22:AA22"/>
    <mergeCell ref="AE22:AG22"/>
    <mergeCell ref="V21:X21"/>
    <mergeCell ref="AE19:AG19"/>
    <mergeCell ref="V18:X18"/>
    <mergeCell ref="Y18:AA18"/>
    <mergeCell ref="AB18:AD18"/>
    <mergeCell ref="V20:X20"/>
    <mergeCell ref="AH20:AJ20"/>
    <mergeCell ref="AH22:AJ22"/>
    <mergeCell ref="AT20:AV20"/>
    <mergeCell ref="AK18:AM18"/>
    <mergeCell ref="AT19:AV19"/>
    <mergeCell ref="AK19:AM19"/>
    <mergeCell ref="AQ20:AS20"/>
    <mergeCell ref="AN20:AP20"/>
    <mergeCell ref="AQ19:AS19"/>
    <mergeCell ref="AN18:AP18"/>
    <mergeCell ref="P24:R26"/>
    <mergeCell ref="AB22:AD22"/>
    <mergeCell ref="P21:R23"/>
    <mergeCell ref="S21:U21"/>
    <mergeCell ref="AB21:AD21"/>
    <mergeCell ref="V23:X23"/>
    <mergeCell ref="Y23:AA23"/>
    <mergeCell ref="AB23:AD23"/>
    <mergeCell ref="S25:U25"/>
    <mergeCell ref="V25:X25"/>
    <mergeCell ref="AQ26:AS26"/>
    <mergeCell ref="AT26:AV26"/>
    <mergeCell ref="AT25:AV25"/>
    <mergeCell ref="AN25:AP25"/>
    <mergeCell ref="AN24:AP24"/>
    <mergeCell ref="AQ24:AS24"/>
    <mergeCell ref="AT24:AV24"/>
    <mergeCell ref="AQ25:AS25"/>
    <mergeCell ref="AN23:AP23"/>
    <mergeCell ref="AK25:AM25"/>
    <mergeCell ref="AK26:AM26"/>
    <mergeCell ref="AN26:AP26"/>
    <mergeCell ref="AN21:AP21"/>
    <mergeCell ref="AQ21:AS21"/>
    <mergeCell ref="AK21:AM21"/>
    <mergeCell ref="AQ22:AS22"/>
    <mergeCell ref="AE21:AG21"/>
    <mergeCell ref="AH21:AJ21"/>
    <mergeCell ref="AT21:AV21"/>
    <mergeCell ref="AN22:AP22"/>
    <mergeCell ref="AK23:AM23"/>
    <mergeCell ref="Y21:AA21"/>
    <mergeCell ref="AK22:AM22"/>
    <mergeCell ref="AT22:AV22"/>
    <mergeCell ref="AK24:AM24"/>
    <mergeCell ref="Y24:AA24"/>
    <mergeCell ref="S23:U23"/>
    <mergeCell ref="AQ23:AS23"/>
    <mergeCell ref="V24:X24"/>
    <mergeCell ref="AE24:AG24"/>
    <mergeCell ref="AB24:AD24"/>
    <mergeCell ref="S24:U24"/>
    <mergeCell ref="AH23:AJ23"/>
    <mergeCell ref="AE23:AG23"/>
    <mergeCell ref="AT23:AV23"/>
    <mergeCell ref="P27:R29"/>
    <mergeCell ref="S27:U27"/>
    <mergeCell ref="AH26:AJ26"/>
    <mergeCell ref="S26:U26"/>
    <mergeCell ref="V26:X26"/>
    <mergeCell ref="AH28:AJ28"/>
    <mergeCell ref="AH24:AJ24"/>
    <mergeCell ref="AB25:AD25"/>
    <mergeCell ref="Y25:AA25"/>
    <mergeCell ref="AE25:AG25"/>
    <mergeCell ref="AH25:AJ25"/>
    <mergeCell ref="AB26:AD26"/>
    <mergeCell ref="AE26:AG26"/>
    <mergeCell ref="Y26:AA26"/>
    <mergeCell ref="A27:A29"/>
    <mergeCell ref="B27:F29"/>
    <mergeCell ref="G27:K29"/>
    <mergeCell ref="L27:O29"/>
    <mergeCell ref="Y29:AA29"/>
    <mergeCell ref="AB29:AD29"/>
    <mergeCell ref="V27:X27"/>
    <mergeCell ref="S29:U29"/>
    <mergeCell ref="V29:X29"/>
    <mergeCell ref="A24:A26"/>
    <mergeCell ref="B24:F26"/>
    <mergeCell ref="G24:K26"/>
    <mergeCell ref="L24:O26"/>
    <mergeCell ref="AT27:AV27"/>
    <mergeCell ref="S28:U28"/>
    <mergeCell ref="V28:X28"/>
    <mergeCell ref="Y28:AA28"/>
    <mergeCell ref="AB28:AD28"/>
    <mergeCell ref="Y27:AA27"/>
    <mergeCell ref="AK28:AM28"/>
    <mergeCell ref="AQ27:AS27"/>
    <mergeCell ref="AH27:AJ27"/>
    <mergeCell ref="AN27:AP27"/>
    <mergeCell ref="Y32:AA32"/>
    <mergeCell ref="V31:X31"/>
    <mergeCell ref="V30:X30"/>
    <mergeCell ref="S32:U32"/>
    <mergeCell ref="V32:X32"/>
    <mergeCell ref="AB30:AD30"/>
    <mergeCell ref="S31:U31"/>
    <mergeCell ref="Y31:AA31"/>
    <mergeCell ref="Y30:AA30"/>
    <mergeCell ref="S30:U30"/>
    <mergeCell ref="AE29:AG29"/>
    <mergeCell ref="AK27:AM27"/>
    <mergeCell ref="AK31:AM31"/>
    <mergeCell ref="AB27:AD27"/>
    <mergeCell ref="AE27:AG27"/>
    <mergeCell ref="AK29:AM29"/>
    <mergeCell ref="AH29:AJ29"/>
    <mergeCell ref="AE28:AG28"/>
    <mergeCell ref="AQ28:AS28"/>
    <mergeCell ref="AN29:AP29"/>
    <mergeCell ref="AQ29:AS29"/>
    <mergeCell ref="AT30:AV30"/>
    <mergeCell ref="AE30:AG30"/>
    <mergeCell ref="AH30:AJ30"/>
    <mergeCell ref="AK30:AM30"/>
    <mergeCell ref="AN30:AP30"/>
    <mergeCell ref="AQ30:AS30"/>
    <mergeCell ref="AT29:AV29"/>
    <mergeCell ref="AT28:AV28"/>
    <mergeCell ref="AN28:AP28"/>
    <mergeCell ref="AB32:AD32"/>
    <mergeCell ref="AE32:AG32"/>
    <mergeCell ref="AH32:AJ32"/>
    <mergeCell ref="AB31:AD31"/>
    <mergeCell ref="AE31:AG31"/>
    <mergeCell ref="AH31:AJ31"/>
    <mergeCell ref="AQ31:AS31"/>
    <mergeCell ref="AT31:AV31"/>
    <mergeCell ref="AN31:AP31"/>
    <mergeCell ref="AQ32:AS32"/>
    <mergeCell ref="AT32:AV32"/>
    <mergeCell ref="AK32:AM32"/>
    <mergeCell ref="AN32:AP32"/>
    <mergeCell ref="A30:A32"/>
    <mergeCell ref="B30:F32"/>
    <mergeCell ref="G30:K32"/>
    <mergeCell ref="L30:O32"/>
    <mergeCell ref="P30:R32"/>
    <mergeCell ref="P33:R35"/>
    <mergeCell ref="S33:U33"/>
    <mergeCell ref="A33:A35"/>
    <mergeCell ref="B33:F35"/>
    <mergeCell ref="G33:K35"/>
    <mergeCell ref="L33:O35"/>
    <mergeCell ref="AT33:AV33"/>
    <mergeCell ref="S34:U34"/>
    <mergeCell ref="V34:X34"/>
    <mergeCell ref="Y34:AA34"/>
    <mergeCell ref="AB34:AD34"/>
    <mergeCell ref="AB33:AD33"/>
    <mergeCell ref="AE33:AG33"/>
    <mergeCell ref="AN33:AP33"/>
    <mergeCell ref="AH33:AJ33"/>
    <mergeCell ref="V33:X33"/>
    <mergeCell ref="AK35:AM35"/>
    <mergeCell ref="Y35:AA35"/>
    <mergeCell ref="AQ33:AS33"/>
    <mergeCell ref="AK33:AM33"/>
    <mergeCell ref="Y33:AA33"/>
    <mergeCell ref="AK34:AM34"/>
    <mergeCell ref="AH34:AJ34"/>
    <mergeCell ref="AE34:AG34"/>
    <mergeCell ref="AT34:AV34"/>
    <mergeCell ref="AN34:AP34"/>
    <mergeCell ref="AQ34:AS34"/>
    <mergeCell ref="V35:X35"/>
    <mergeCell ref="AE36:AG36"/>
    <mergeCell ref="AH35:AJ35"/>
    <mergeCell ref="AE35:AG35"/>
    <mergeCell ref="AB35:AD35"/>
    <mergeCell ref="Y36:AA36"/>
    <mergeCell ref="L36:O38"/>
    <mergeCell ref="P36:R38"/>
    <mergeCell ref="S36:U36"/>
    <mergeCell ref="S35:U35"/>
    <mergeCell ref="AH37:AJ37"/>
    <mergeCell ref="AT35:AV35"/>
    <mergeCell ref="Y37:AA37"/>
    <mergeCell ref="AB36:AD36"/>
    <mergeCell ref="AT37:AV37"/>
    <mergeCell ref="AK37:AM37"/>
    <mergeCell ref="AN36:AP36"/>
    <mergeCell ref="AN35:AP35"/>
    <mergeCell ref="AQ35:AS35"/>
    <mergeCell ref="AQ36:AS36"/>
    <mergeCell ref="AT36:AV36"/>
    <mergeCell ref="AN37:AP37"/>
    <mergeCell ref="AQ37:AS37"/>
    <mergeCell ref="AH36:AJ36"/>
    <mergeCell ref="AK36:AM36"/>
    <mergeCell ref="AB37:AD37"/>
    <mergeCell ref="AE37:AG37"/>
    <mergeCell ref="AQ38:AS38"/>
    <mergeCell ref="AT38:AV38"/>
    <mergeCell ref="AK38:AM38"/>
    <mergeCell ref="S38:U38"/>
    <mergeCell ref="AN38:AP38"/>
    <mergeCell ref="Y38:AA38"/>
    <mergeCell ref="AB38:AD38"/>
    <mergeCell ref="AE38:AG38"/>
    <mergeCell ref="AH38:AJ38"/>
    <mergeCell ref="V37:X37"/>
    <mergeCell ref="S37:U37"/>
    <mergeCell ref="A39:A41"/>
    <mergeCell ref="B39:F41"/>
    <mergeCell ref="G39:K41"/>
    <mergeCell ref="L39:O41"/>
    <mergeCell ref="V38:X38"/>
    <mergeCell ref="A36:A38"/>
    <mergeCell ref="B36:F38"/>
    <mergeCell ref="G36:K38"/>
    <mergeCell ref="AT39:AV39"/>
    <mergeCell ref="S40:U40"/>
    <mergeCell ref="V40:X40"/>
    <mergeCell ref="Y40:AA40"/>
    <mergeCell ref="AB40:AD40"/>
    <mergeCell ref="AE40:AG40"/>
    <mergeCell ref="AH39:AJ39"/>
    <mergeCell ref="Y39:AA39"/>
    <mergeCell ref="S39:U39"/>
    <mergeCell ref="AT40:AV40"/>
    <mergeCell ref="AT41:AV41"/>
    <mergeCell ref="V36:X36"/>
    <mergeCell ref="A42:A44"/>
    <mergeCell ref="B42:F44"/>
    <mergeCell ref="G42:K44"/>
    <mergeCell ref="L42:O44"/>
    <mergeCell ref="S43:U43"/>
    <mergeCell ref="AQ39:AS39"/>
    <mergeCell ref="P39:R41"/>
    <mergeCell ref="V39:X39"/>
    <mergeCell ref="AB41:AD41"/>
    <mergeCell ref="AN41:AP41"/>
    <mergeCell ref="AQ41:AS41"/>
    <mergeCell ref="AH40:AJ40"/>
    <mergeCell ref="AK40:AM40"/>
    <mergeCell ref="AN39:AP39"/>
    <mergeCell ref="AK39:AM39"/>
    <mergeCell ref="S42:U42"/>
    <mergeCell ref="AB39:AD39"/>
    <mergeCell ref="AE39:AG39"/>
    <mergeCell ref="S41:U41"/>
    <mergeCell ref="V41:X41"/>
    <mergeCell ref="AE41:AG41"/>
    <mergeCell ref="AH42:AJ42"/>
    <mergeCell ref="Y41:AA41"/>
    <mergeCell ref="AB42:AD42"/>
    <mergeCell ref="AN40:AP40"/>
    <mergeCell ref="AQ40:AS40"/>
    <mergeCell ref="AQ42:AS42"/>
    <mergeCell ref="AE42:AG42"/>
    <mergeCell ref="AK42:AM42"/>
    <mergeCell ref="AK41:AM41"/>
    <mergeCell ref="AH41:AJ41"/>
    <mergeCell ref="Y42:AA42"/>
    <mergeCell ref="AN42:AP42"/>
    <mergeCell ref="AQ43:AS43"/>
    <mergeCell ref="AT42:AV42"/>
    <mergeCell ref="AT43:AV43"/>
    <mergeCell ref="AK43:AM43"/>
    <mergeCell ref="AN43:AP43"/>
    <mergeCell ref="AE43:AG43"/>
    <mergeCell ref="AH43:AJ43"/>
    <mergeCell ref="AB44:AD44"/>
    <mergeCell ref="B45:K45"/>
    <mergeCell ref="L45:O45"/>
    <mergeCell ref="P45:R45"/>
    <mergeCell ref="S45:U45"/>
    <mergeCell ref="P42:R44"/>
    <mergeCell ref="AB43:AD43"/>
    <mergeCell ref="V43:X43"/>
    <mergeCell ref="Y43:AA43"/>
    <mergeCell ref="V42:X42"/>
    <mergeCell ref="Y45:AA45"/>
    <mergeCell ref="V44:X44"/>
    <mergeCell ref="AE44:AG44"/>
    <mergeCell ref="Y44:AA44"/>
    <mergeCell ref="AN51:AV51"/>
    <mergeCell ref="AN45:AP45"/>
    <mergeCell ref="AQ45:AS45"/>
    <mergeCell ref="AE45:AG45"/>
    <mergeCell ref="AH45:AJ45"/>
    <mergeCell ref="AK45:AM45"/>
    <mergeCell ref="AI51:AM51"/>
    <mergeCell ref="AQ44:AS44"/>
    <mergeCell ref="AT44:AV44"/>
    <mergeCell ref="AI50:AM50"/>
    <mergeCell ref="AT45:AV45"/>
    <mergeCell ref="AN50:AV50"/>
    <mergeCell ref="AN44:AP44"/>
    <mergeCell ref="AH44:AJ44"/>
    <mergeCell ref="AK44:AM44"/>
    <mergeCell ref="A53:A60"/>
    <mergeCell ref="B53:F60"/>
    <mergeCell ref="G53:O53"/>
    <mergeCell ref="P53:R60"/>
    <mergeCell ref="G54:K60"/>
    <mergeCell ref="L54:O60"/>
    <mergeCell ref="AH55:AJ60"/>
    <mergeCell ref="S54:U54"/>
    <mergeCell ref="V54:X54"/>
    <mergeCell ref="AB54:AD60"/>
    <mergeCell ref="Y55:AA60"/>
    <mergeCell ref="S55:U60"/>
    <mergeCell ref="V55:X60"/>
    <mergeCell ref="S53:AG53"/>
    <mergeCell ref="AB45:AD45"/>
    <mergeCell ref="S44:U44"/>
    <mergeCell ref="V45:X45"/>
    <mergeCell ref="AT53:AV60"/>
    <mergeCell ref="AH53:AS53"/>
    <mergeCell ref="AN54:AP60"/>
    <mergeCell ref="AQ54:AS60"/>
    <mergeCell ref="AH54:AJ54"/>
    <mergeCell ref="AK59:AM60"/>
    <mergeCell ref="AK54:AM54"/>
    <mergeCell ref="AE54:AG60"/>
    <mergeCell ref="Y54:AA54"/>
    <mergeCell ref="A61:A63"/>
    <mergeCell ref="B61:F63"/>
    <mergeCell ref="G61:K63"/>
    <mergeCell ref="L61:O63"/>
    <mergeCell ref="V61:X61"/>
    <mergeCell ref="S63:U63"/>
    <mergeCell ref="V63:X63"/>
    <mergeCell ref="S62:U62"/>
    <mergeCell ref="V62:X62"/>
    <mergeCell ref="P61:R63"/>
    <mergeCell ref="AQ61:AS61"/>
    <mergeCell ref="AT61:AV61"/>
    <mergeCell ref="AE62:AG62"/>
    <mergeCell ref="AT62:AV62"/>
    <mergeCell ref="AN61:AP61"/>
    <mergeCell ref="AN62:AP62"/>
    <mergeCell ref="AQ62:AS62"/>
    <mergeCell ref="AE61:AG61"/>
    <mergeCell ref="Y62:AA62"/>
    <mergeCell ref="AB62:AD62"/>
    <mergeCell ref="AK61:AM61"/>
    <mergeCell ref="AH61:AJ61"/>
    <mergeCell ref="AH62:AJ62"/>
    <mergeCell ref="AK62:AM62"/>
    <mergeCell ref="AB61:AD61"/>
    <mergeCell ref="Y61:AA61"/>
    <mergeCell ref="V66:X66"/>
    <mergeCell ref="Y64:AA64"/>
    <mergeCell ref="AB64:AD64"/>
    <mergeCell ref="AE64:AG64"/>
    <mergeCell ref="AH64:AJ64"/>
    <mergeCell ref="AK64:AM64"/>
    <mergeCell ref="AB65:AD65"/>
    <mergeCell ref="AE65:AG65"/>
    <mergeCell ref="AH65:AJ65"/>
    <mergeCell ref="V65:X65"/>
    <mergeCell ref="A64:A66"/>
    <mergeCell ref="B64:F66"/>
    <mergeCell ref="G64:K66"/>
    <mergeCell ref="L64:O66"/>
    <mergeCell ref="P64:R66"/>
    <mergeCell ref="S64:U64"/>
    <mergeCell ref="S66:U66"/>
    <mergeCell ref="S65:U65"/>
    <mergeCell ref="Y65:AA65"/>
    <mergeCell ref="AE63:AG63"/>
    <mergeCell ref="AH63:AJ63"/>
    <mergeCell ref="V64:X64"/>
    <mergeCell ref="Y63:AA63"/>
    <mergeCell ref="AB63:AD63"/>
    <mergeCell ref="S61:U61"/>
    <mergeCell ref="AT63:AV63"/>
    <mergeCell ref="AT64:AV64"/>
    <mergeCell ref="AN63:AP63"/>
    <mergeCell ref="AQ63:AS63"/>
    <mergeCell ref="AK65:AM65"/>
    <mergeCell ref="AN65:AP65"/>
    <mergeCell ref="AQ65:AS65"/>
    <mergeCell ref="AN64:AP64"/>
    <mergeCell ref="AQ64:AS64"/>
    <mergeCell ref="AK63:AM63"/>
    <mergeCell ref="AQ66:AS66"/>
    <mergeCell ref="AT66:AV66"/>
    <mergeCell ref="AK66:AM66"/>
    <mergeCell ref="AN66:AP66"/>
    <mergeCell ref="AT65:AV65"/>
    <mergeCell ref="A67:A69"/>
    <mergeCell ref="B67:F69"/>
    <mergeCell ref="G67:K69"/>
    <mergeCell ref="L67:O69"/>
    <mergeCell ref="Y66:AA66"/>
    <mergeCell ref="AH69:AJ69"/>
    <mergeCell ref="AK69:AM69"/>
    <mergeCell ref="AB66:AD66"/>
    <mergeCell ref="AE66:AG66"/>
    <mergeCell ref="AH66:AJ66"/>
    <mergeCell ref="AB68:AD68"/>
    <mergeCell ref="AE68:AG68"/>
    <mergeCell ref="AB67:AD67"/>
    <mergeCell ref="AE67:AG67"/>
    <mergeCell ref="AH68:AJ68"/>
    <mergeCell ref="AT67:AV67"/>
    <mergeCell ref="Y67:AA67"/>
    <mergeCell ref="S68:U68"/>
    <mergeCell ref="V68:X68"/>
    <mergeCell ref="Y68:AA68"/>
    <mergeCell ref="V67:X67"/>
    <mergeCell ref="S67:U67"/>
    <mergeCell ref="AK67:AM67"/>
    <mergeCell ref="AK68:AM68"/>
    <mergeCell ref="AN67:AP67"/>
    <mergeCell ref="S71:U71"/>
    <mergeCell ref="V71:X71"/>
    <mergeCell ref="Y71:AA71"/>
    <mergeCell ref="V70:X70"/>
    <mergeCell ref="Y70:AA70"/>
    <mergeCell ref="AQ67:AS67"/>
    <mergeCell ref="AQ68:AS68"/>
    <mergeCell ref="AN69:AP69"/>
    <mergeCell ref="AN68:AP68"/>
    <mergeCell ref="AQ69:AS69"/>
    <mergeCell ref="P70:R72"/>
    <mergeCell ref="S70:U70"/>
    <mergeCell ref="AB70:AD70"/>
    <mergeCell ref="AH67:AJ67"/>
    <mergeCell ref="AE69:AG69"/>
    <mergeCell ref="P67:R69"/>
    <mergeCell ref="AB71:AD71"/>
    <mergeCell ref="S72:U72"/>
    <mergeCell ref="V72:X72"/>
    <mergeCell ref="Y72:AA72"/>
    <mergeCell ref="A70:A72"/>
    <mergeCell ref="B70:F72"/>
    <mergeCell ref="G70:K72"/>
    <mergeCell ref="L70:O72"/>
    <mergeCell ref="AT68:AV68"/>
    <mergeCell ref="S69:U69"/>
    <mergeCell ref="V69:X69"/>
    <mergeCell ref="Y69:AA69"/>
    <mergeCell ref="AB69:AD69"/>
    <mergeCell ref="AT69:AV69"/>
    <mergeCell ref="AT70:AV70"/>
    <mergeCell ref="AE70:AG70"/>
    <mergeCell ref="AH70:AJ70"/>
    <mergeCell ref="AK70:AM70"/>
    <mergeCell ref="AN70:AP70"/>
    <mergeCell ref="AQ70:AS70"/>
    <mergeCell ref="AQ72:AS72"/>
    <mergeCell ref="AT72:AV72"/>
    <mergeCell ref="AE71:AG71"/>
    <mergeCell ref="AH71:AJ71"/>
    <mergeCell ref="AK72:AM72"/>
    <mergeCell ref="AQ71:AS71"/>
    <mergeCell ref="AT71:AV71"/>
    <mergeCell ref="AK71:AM71"/>
    <mergeCell ref="AN71:AP71"/>
    <mergeCell ref="AN72:AP72"/>
    <mergeCell ref="AB72:AD72"/>
    <mergeCell ref="AE72:AG72"/>
    <mergeCell ref="AH72:AJ72"/>
    <mergeCell ref="AK75:AM75"/>
    <mergeCell ref="AB73:AD73"/>
    <mergeCell ref="AE73:AG73"/>
    <mergeCell ref="AK74:AM74"/>
    <mergeCell ref="AE74:AG74"/>
    <mergeCell ref="AH73:AJ73"/>
    <mergeCell ref="A73:A75"/>
    <mergeCell ref="B73:F75"/>
    <mergeCell ref="G73:K75"/>
    <mergeCell ref="L73:O75"/>
    <mergeCell ref="P73:R75"/>
    <mergeCell ref="S73:U73"/>
    <mergeCell ref="S74:U74"/>
    <mergeCell ref="V73:X73"/>
    <mergeCell ref="AH75:AJ75"/>
    <mergeCell ref="AB75:AD75"/>
    <mergeCell ref="AT73:AV73"/>
    <mergeCell ref="V74:X74"/>
    <mergeCell ref="Y74:AA74"/>
    <mergeCell ref="AB74:AD74"/>
    <mergeCell ref="Y73:AA73"/>
    <mergeCell ref="AE75:AG75"/>
    <mergeCell ref="AK73:AM73"/>
    <mergeCell ref="AN73:AP73"/>
    <mergeCell ref="AQ74:AS74"/>
    <mergeCell ref="Y75:AA75"/>
    <mergeCell ref="AH74:AJ74"/>
    <mergeCell ref="AH76:AJ76"/>
    <mergeCell ref="AK76:AM76"/>
    <mergeCell ref="AN76:AP76"/>
    <mergeCell ref="AQ76:AS76"/>
    <mergeCell ref="L76:O78"/>
    <mergeCell ref="AQ73:AS73"/>
    <mergeCell ref="P76:R78"/>
    <mergeCell ref="S76:U76"/>
    <mergeCell ref="S75:U75"/>
    <mergeCell ref="V75:X75"/>
    <mergeCell ref="AQ75:AS75"/>
    <mergeCell ref="S77:U77"/>
    <mergeCell ref="V77:X77"/>
    <mergeCell ref="AQ78:AS78"/>
    <mergeCell ref="AT75:AV75"/>
    <mergeCell ref="AT74:AV74"/>
    <mergeCell ref="AN74:AP74"/>
    <mergeCell ref="AB76:AD76"/>
    <mergeCell ref="V76:X76"/>
    <mergeCell ref="Y76:AA76"/>
    <mergeCell ref="AN75:AP75"/>
    <mergeCell ref="AT76:AV76"/>
    <mergeCell ref="AE76:AG76"/>
    <mergeCell ref="AT77:AV77"/>
    <mergeCell ref="AK77:AM77"/>
    <mergeCell ref="AN77:AP77"/>
    <mergeCell ref="AQ77:AS77"/>
    <mergeCell ref="Y77:AA77"/>
    <mergeCell ref="AB77:AD77"/>
    <mergeCell ref="AE77:AG77"/>
    <mergeCell ref="AH77:AJ77"/>
    <mergeCell ref="AT78:AV78"/>
    <mergeCell ref="AK78:AM78"/>
    <mergeCell ref="AN78:AP78"/>
    <mergeCell ref="AB78:AD78"/>
    <mergeCell ref="AE78:AG78"/>
    <mergeCell ref="AH78:AJ78"/>
    <mergeCell ref="V78:X78"/>
    <mergeCell ref="Y78:AA78"/>
    <mergeCell ref="V79:X79"/>
    <mergeCell ref="A76:A78"/>
    <mergeCell ref="B76:F78"/>
    <mergeCell ref="P79:R81"/>
    <mergeCell ref="S79:U79"/>
    <mergeCell ref="A79:A81"/>
    <mergeCell ref="B79:F81"/>
    <mergeCell ref="G79:K81"/>
    <mergeCell ref="L79:O81"/>
    <mergeCell ref="S78:U78"/>
    <mergeCell ref="G76:K78"/>
    <mergeCell ref="AT79:AV79"/>
    <mergeCell ref="S80:U80"/>
    <mergeCell ref="V80:X80"/>
    <mergeCell ref="Y80:AA80"/>
    <mergeCell ref="AB80:AD80"/>
    <mergeCell ref="AB79:AD79"/>
    <mergeCell ref="AE79:AG79"/>
    <mergeCell ref="Y79:AA79"/>
    <mergeCell ref="AK80:AM80"/>
    <mergeCell ref="AE80:AG80"/>
    <mergeCell ref="AH79:AJ79"/>
    <mergeCell ref="L82:O84"/>
    <mergeCell ref="AQ79:AS79"/>
    <mergeCell ref="P82:R84"/>
    <mergeCell ref="S82:U82"/>
    <mergeCell ref="S81:U81"/>
    <mergeCell ref="V81:X81"/>
    <mergeCell ref="AK79:AM79"/>
    <mergeCell ref="AH81:AJ81"/>
    <mergeCell ref="AN79:AP79"/>
    <mergeCell ref="AT81:AV81"/>
    <mergeCell ref="AT80:AV80"/>
    <mergeCell ref="AN80:AP80"/>
    <mergeCell ref="AK81:AM81"/>
    <mergeCell ref="Y81:AA81"/>
    <mergeCell ref="AB81:AD81"/>
    <mergeCell ref="AQ80:AS80"/>
    <mergeCell ref="AN81:AP81"/>
    <mergeCell ref="AQ81:AS81"/>
    <mergeCell ref="AH80:AJ80"/>
    <mergeCell ref="AE81:AG81"/>
    <mergeCell ref="V83:X83"/>
    <mergeCell ref="Y83:AA83"/>
    <mergeCell ref="AB82:AD82"/>
    <mergeCell ref="V82:X82"/>
    <mergeCell ref="Y82:AA82"/>
    <mergeCell ref="AB83:AD83"/>
    <mergeCell ref="AE83:AG83"/>
    <mergeCell ref="AH83:AJ83"/>
    <mergeCell ref="AT82:AV82"/>
    <mergeCell ref="AE82:AG82"/>
    <mergeCell ref="AH82:AJ82"/>
    <mergeCell ref="AK82:AM82"/>
    <mergeCell ref="AQ83:AS83"/>
    <mergeCell ref="AN82:AP82"/>
    <mergeCell ref="AQ82:AS82"/>
    <mergeCell ref="AN84:AP84"/>
    <mergeCell ref="AT83:AV83"/>
    <mergeCell ref="AK83:AM83"/>
    <mergeCell ref="AN83:AP83"/>
    <mergeCell ref="AQ84:AS84"/>
    <mergeCell ref="AT84:AV84"/>
    <mergeCell ref="AK84:AM84"/>
    <mergeCell ref="S84:U84"/>
    <mergeCell ref="S86:U86"/>
    <mergeCell ref="A85:A87"/>
    <mergeCell ref="B85:F87"/>
    <mergeCell ref="G85:K87"/>
    <mergeCell ref="L85:O87"/>
    <mergeCell ref="A82:A84"/>
    <mergeCell ref="B82:F84"/>
    <mergeCell ref="S83:U83"/>
    <mergeCell ref="G82:K84"/>
    <mergeCell ref="V84:X84"/>
    <mergeCell ref="Y84:AA84"/>
    <mergeCell ref="AH85:AJ85"/>
    <mergeCell ref="AK85:AM85"/>
    <mergeCell ref="Y85:AA85"/>
    <mergeCell ref="AB85:AD85"/>
    <mergeCell ref="AE85:AG85"/>
    <mergeCell ref="AB84:AD84"/>
    <mergeCell ref="AE84:AG84"/>
    <mergeCell ref="AH84:AJ84"/>
    <mergeCell ref="AT87:AV87"/>
    <mergeCell ref="AN85:AP85"/>
    <mergeCell ref="AQ85:AS85"/>
    <mergeCell ref="AT85:AV85"/>
    <mergeCell ref="AT86:AV86"/>
    <mergeCell ref="AN86:AP86"/>
    <mergeCell ref="AQ86:AS86"/>
    <mergeCell ref="AN87:AP87"/>
    <mergeCell ref="AQ87:AS87"/>
    <mergeCell ref="Y87:AA87"/>
    <mergeCell ref="AB87:AD87"/>
    <mergeCell ref="AE87:AG87"/>
    <mergeCell ref="Y86:AA86"/>
    <mergeCell ref="AB86:AD86"/>
    <mergeCell ref="AK87:AM87"/>
    <mergeCell ref="AH86:AJ86"/>
    <mergeCell ref="AK86:AM86"/>
    <mergeCell ref="AE86:AG86"/>
    <mergeCell ref="AH87:AJ87"/>
    <mergeCell ref="S88:U88"/>
    <mergeCell ref="S90:U90"/>
    <mergeCell ref="S89:U89"/>
    <mergeCell ref="P85:R87"/>
    <mergeCell ref="S85:U85"/>
    <mergeCell ref="V85:X85"/>
    <mergeCell ref="S87:U87"/>
    <mergeCell ref="V87:X87"/>
    <mergeCell ref="V86:X86"/>
    <mergeCell ref="V89:X89"/>
    <mergeCell ref="AN88:AP88"/>
    <mergeCell ref="AB88:AD88"/>
    <mergeCell ref="AB89:AD89"/>
    <mergeCell ref="V88:X88"/>
    <mergeCell ref="A88:A90"/>
    <mergeCell ref="B88:F90"/>
    <mergeCell ref="G88:K90"/>
    <mergeCell ref="L88:O90"/>
    <mergeCell ref="Y88:AA88"/>
    <mergeCell ref="P88:R90"/>
    <mergeCell ref="Y89:AA89"/>
    <mergeCell ref="Y90:AA90"/>
    <mergeCell ref="AN89:AP89"/>
    <mergeCell ref="AT88:AV88"/>
    <mergeCell ref="AE88:AG88"/>
    <mergeCell ref="AH88:AJ88"/>
    <mergeCell ref="AK88:AM88"/>
    <mergeCell ref="AQ88:AS88"/>
    <mergeCell ref="AK89:AM89"/>
    <mergeCell ref="AH102:AJ107"/>
    <mergeCell ref="AH100:AS100"/>
    <mergeCell ref="AN101:AP107"/>
    <mergeCell ref="AE90:AG90"/>
    <mergeCell ref="AH90:AJ90"/>
    <mergeCell ref="V90:X90"/>
    <mergeCell ref="AN98:AV98"/>
    <mergeCell ref="AK91:AM91"/>
    <mergeCell ref="AI98:AM98"/>
    <mergeCell ref="AH91:AJ91"/>
    <mergeCell ref="AI97:AM97"/>
    <mergeCell ref="AK90:AM90"/>
    <mergeCell ref="AB91:AD91"/>
    <mergeCell ref="AB90:AD90"/>
    <mergeCell ref="AE89:AG89"/>
    <mergeCell ref="AH89:AJ89"/>
    <mergeCell ref="AT89:AV89"/>
    <mergeCell ref="AT91:AV91"/>
    <mergeCell ref="AN97:AV97"/>
    <mergeCell ref="AQ90:AS90"/>
    <mergeCell ref="AQ89:AS89"/>
    <mergeCell ref="AQ91:AS91"/>
    <mergeCell ref="AN90:AP90"/>
    <mergeCell ref="AT90:AV90"/>
    <mergeCell ref="AN91:AP91"/>
    <mergeCell ref="AT100:AV107"/>
    <mergeCell ref="B91:K91"/>
    <mergeCell ref="L91:O91"/>
    <mergeCell ref="P91:R91"/>
    <mergeCell ref="V102:X107"/>
    <mergeCell ref="S100:AG100"/>
    <mergeCell ref="Y102:AA107"/>
    <mergeCell ref="AE101:AG107"/>
    <mergeCell ref="S102:U107"/>
    <mergeCell ref="V101:X101"/>
    <mergeCell ref="Y101:AA101"/>
    <mergeCell ref="AB101:AD107"/>
    <mergeCell ref="S91:U91"/>
    <mergeCell ref="Y91:AA91"/>
    <mergeCell ref="V91:X91"/>
    <mergeCell ref="AE91:AG91"/>
    <mergeCell ref="G101:K107"/>
    <mergeCell ref="L101:O107"/>
    <mergeCell ref="S101:U101"/>
    <mergeCell ref="AK106:AM107"/>
    <mergeCell ref="AH101:AJ101"/>
    <mergeCell ref="AK101:AM101"/>
    <mergeCell ref="AQ101:AS107"/>
    <mergeCell ref="AH110:AJ110"/>
    <mergeCell ref="A108:A110"/>
    <mergeCell ref="B108:F110"/>
    <mergeCell ref="G108:K110"/>
    <mergeCell ref="L108:O110"/>
    <mergeCell ref="P108:R110"/>
    <mergeCell ref="S108:U108"/>
    <mergeCell ref="Y108:AA108"/>
    <mergeCell ref="AB108:AD108"/>
    <mergeCell ref="AE108:AG108"/>
    <mergeCell ref="AB110:AD110"/>
    <mergeCell ref="AE110:AG110"/>
    <mergeCell ref="AN108:AP108"/>
    <mergeCell ref="V109:X109"/>
    <mergeCell ref="Y109:AA109"/>
    <mergeCell ref="AB109:AD109"/>
    <mergeCell ref="AE109:AG109"/>
    <mergeCell ref="AH108:AJ108"/>
    <mergeCell ref="V108:X108"/>
    <mergeCell ref="AH109:AJ109"/>
    <mergeCell ref="AK108:AM108"/>
    <mergeCell ref="AK109:AM109"/>
    <mergeCell ref="AQ108:AS108"/>
    <mergeCell ref="A100:A107"/>
    <mergeCell ref="B100:F107"/>
    <mergeCell ref="G100:O100"/>
    <mergeCell ref="P100:R107"/>
    <mergeCell ref="AT108:AV108"/>
    <mergeCell ref="AQ109:AS109"/>
    <mergeCell ref="P111:R113"/>
    <mergeCell ref="S111:U111"/>
    <mergeCell ref="AT109:AV109"/>
    <mergeCell ref="S110:U110"/>
    <mergeCell ref="V110:X110"/>
    <mergeCell ref="Y110:AA110"/>
    <mergeCell ref="S109:U109"/>
    <mergeCell ref="AK110:AM110"/>
    <mergeCell ref="Y112:AA112"/>
    <mergeCell ref="AT111:AV111"/>
    <mergeCell ref="A111:A113"/>
    <mergeCell ref="B111:F113"/>
    <mergeCell ref="G111:K113"/>
    <mergeCell ref="L111:O113"/>
    <mergeCell ref="S112:U112"/>
    <mergeCell ref="AB111:AD111"/>
    <mergeCell ref="Y111:AA111"/>
    <mergeCell ref="AN111:AP111"/>
    <mergeCell ref="V112:X112"/>
    <mergeCell ref="V111:X111"/>
    <mergeCell ref="AN110:AP110"/>
    <mergeCell ref="AB112:AD112"/>
    <mergeCell ref="AE112:AG112"/>
    <mergeCell ref="AH112:AJ112"/>
    <mergeCell ref="AK112:AM112"/>
    <mergeCell ref="AQ110:AS110"/>
    <mergeCell ref="AT110:AV110"/>
    <mergeCell ref="AN109:AP109"/>
    <mergeCell ref="AT113:AV113"/>
    <mergeCell ref="AT112:AV112"/>
    <mergeCell ref="A114:A116"/>
    <mergeCell ref="B114:F116"/>
    <mergeCell ref="G114:K116"/>
    <mergeCell ref="L114:O116"/>
    <mergeCell ref="P114:R116"/>
    <mergeCell ref="S114:U114"/>
    <mergeCell ref="AH115:AJ115"/>
    <mergeCell ref="AH116:AJ116"/>
    <mergeCell ref="S115:U115"/>
    <mergeCell ref="V115:X115"/>
    <mergeCell ref="Y115:AA115"/>
    <mergeCell ref="Y114:AA114"/>
    <mergeCell ref="Y116:AA116"/>
    <mergeCell ref="AB116:AD116"/>
    <mergeCell ref="V114:X114"/>
    <mergeCell ref="AK116:AM116"/>
    <mergeCell ref="AB114:AD114"/>
    <mergeCell ref="AE114:AG114"/>
    <mergeCell ref="AE115:AG115"/>
    <mergeCell ref="AH114:AJ114"/>
    <mergeCell ref="S119:U119"/>
    <mergeCell ref="V119:X119"/>
    <mergeCell ref="AB117:AD117"/>
    <mergeCell ref="AQ114:AS114"/>
    <mergeCell ref="AQ112:AS112"/>
    <mergeCell ref="AN113:AP113"/>
    <mergeCell ref="AQ111:AS111"/>
    <mergeCell ref="AQ113:AS113"/>
    <mergeCell ref="AE111:AG111"/>
    <mergeCell ref="AH111:AJ111"/>
    <mergeCell ref="AK111:AM111"/>
    <mergeCell ref="AK113:AM113"/>
    <mergeCell ref="S113:U113"/>
    <mergeCell ref="V113:X113"/>
    <mergeCell ref="Y113:AA113"/>
    <mergeCell ref="AB113:AD113"/>
    <mergeCell ref="AE113:AG113"/>
    <mergeCell ref="AH113:AJ113"/>
    <mergeCell ref="S116:U116"/>
    <mergeCell ref="V116:X116"/>
    <mergeCell ref="AE116:AG116"/>
    <mergeCell ref="AK114:AM114"/>
    <mergeCell ref="AQ115:AS115"/>
    <mergeCell ref="AN116:AP116"/>
    <mergeCell ref="S117:U117"/>
    <mergeCell ref="AN112:AP112"/>
    <mergeCell ref="AN114:AP114"/>
    <mergeCell ref="AQ122:AS122"/>
    <mergeCell ref="P117:R119"/>
    <mergeCell ref="AT117:AV117"/>
    <mergeCell ref="AE117:AG117"/>
    <mergeCell ref="AH117:AJ117"/>
    <mergeCell ref="AK117:AM117"/>
    <mergeCell ref="AN117:AP117"/>
    <mergeCell ref="AQ117:AS117"/>
    <mergeCell ref="AT116:AV116"/>
    <mergeCell ref="AT115:AV115"/>
    <mergeCell ref="AN115:AP115"/>
    <mergeCell ref="AB119:AD119"/>
    <mergeCell ref="AE119:AG119"/>
    <mergeCell ref="AH119:AJ119"/>
    <mergeCell ref="AB118:AD118"/>
    <mergeCell ref="AE118:AG118"/>
    <mergeCell ref="AH118:AJ118"/>
    <mergeCell ref="AQ118:AS118"/>
    <mergeCell ref="AT118:AV118"/>
    <mergeCell ref="AK118:AM118"/>
    <mergeCell ref="AN118:AP118"/>
    <mergeCell ref="AQ119:AS119"/>
    <mergeCell ref="AT119:AV119"/>
    <mergeCell ref="AK119:AM119"/>
    <mergeCell ref="AN119:AP119"/>
    <mergeCell ref="AQ116:AS116"/>
    <mergeCell ref="S118:U118"/>
    <mergeCell ref="Y118:AA118"/>
    <mergeCell ref="Y117:AA117"/>
    <mergeCell ref="Y119:AA119"/>
    <mergeCell ref="V118:X118"/>
    <mergeCell ref="V117:X117"/>
    <mergeCell ref="AN124:AP124"/>
    <mergeCell ref="P123:R125"/>
    <mergeCell ref="AT114:AV114"/>
    <mergeCell ref="AB115:AD115"/>
    <mergeCell ref="AK115:AM115"/>
    <mergeCell ref="A117:A119"/>
    <mergeCell ref="B117:F119"/>
    <mergeCell ref="P120:R122"/>
    <mergeCell ref="S120:U120"/>
    <mergeCell ref="A120:A122"/>
    <mergeCell ref="B120:F122"/>
    <mergeCell ref="G120:K122"/>
    <mergeCell ref="L120:O122"/>
    <mergeCell ref="G117:K119"/>
    <mergeCell ref="L117:O119"/>
    <mergeCell ref="AT120:AV120"/>
    <mergeCell ref="S121:U121"/>
    <mergeCell ref="V121:X121"/>
    <mergeCell ref="Y121:AA121"/>
    <mergeCell ref="AB121:AD121"/>
    <mergeCell ref="AB120:AD120"/>
    <mergeCell ref="AE120:AG120"/>
    <mergeCell ref="AN120:AP120"/>
    <mergeCell ref="AH120:AJ120"/>
    <mergeCell ref="V120:X120"/>
    <mergeCell ref="AH122:AJ122"/>
    <mergeCell ref="AK122:AM122"/>
    <mergeCell ref="Y122:AA122"/>
    <mergeCell ref="AQ120:AS120"/>
    <mergeCell ref="AK120:AM120"/>
    <mergeCell ref="Y120:AA120"/>
    <mergeCell ref="AK121:AM121"/>
    <mergeCell ref="AQ125:AS125"/>
    <mergeCell ref="AQ128:AS128"/>
    <mergeCell ref="S122:U122"/>
    <mergeCell ref="AH121:AJ121"/>
    <mergeCell ref="AE122:AG122"/>
    <mergeCell ref="S124:U124"/>
    <mergeCell ref="AB122:AD122"/>
    <mergeCell ref="AE121:AG121"/>
    <mergeCell ref="V122:X122"/>
    <mergeCell ref="V124:X124"/>
    <mergeCell ref="A123:A125"/>
    <mergeCell ref="B123:F125"/>
    <mergeCell ref="G123:K125"/>
    <mergeCell ref="L123:O125"/>
    <mergeCell ref="AT122:AV122"/>
    <mergeCell ref="AT121:AV121"/>
    <mergeCell ref="AN121:AP121"/>
    <mergeCell ref="AN123:AP123"/>
    <mergeCell ref="AQ121:AS121"/>
    <mergeCell ref="AN122:AP122"/>
    <mergeCell ref="AT123:AV123"/>
    <mergeCell ref="AB123:AD123"/>
    <mergeCell ref="V123:X123"/>
    <mergeCell ref="AQ123:AS123"/>
    <mergeCell ref="AE123:AG123"/>
    <mergeCell ref="AH123:AJ123"/>
    <mergeCell ref="AK123:AM123"/>
    <mergeCell ref="Y123:AA123"/>
    <mergeCell ref="AB124:AD124"/>
    <mergeCell ref="AE124:AG124"/>
    <mergeCell ref="AH124:AJ124"/>
    <mergeCell ref="Y124:AA124"/>
    <mergeCell ref="Y130:AA130"/>
    <mergeCell ref="AB129:AD129"/>
    <mergeCell ref="AT127:AV127"/>
    <mergeCell ref="AK126:AM126"/>
    <mergeCell ref="Y126:AA126"/>
    <mergeCell ref="AB126:AD126"/>
    <mergeCell ref="AK130:AM130"/>
    <mergeCell ref="AE128:AG128"/>
    <mergeCell ref="V129:X129"/>
    <mergeCell ref="AQ126:AS126"/>
    <mergeCell ref="AN126:AP126"/>
    <mergeCell ref="AQ127:AS127"/>
    <mergeCell ref="AT128:AV128"/>
    <mergeCell ref="AN127:AP127"/>
    <mergeCell ref="AT126:AV126"/>
    <mergeCell ref="AQ124:AS124"/>
    <mergeCell ref="AT124:AV124"/>
    <mergeCell ref="AE126:AG126"/>
    <mergeCell ref="AH127:AJ127"/>
    <mergeCell ref="AK124:AM124"/>
    <mergeCell ref="AE125:AG125"/>
    <mergeCell ref="AH125:AJ125"/>
    <mergeCell ref="AE127:AG127"/>
    <mergeCell ref="AK127:AM127"/>
    <mergeCell ref="AT125:AV125"/>
    <mergeCell ref="AK125:AM125"/>
    <mergeCell ref="AN125:AP125"/>
    <mergeCell ref="V125:X125"/>
    <mergeCell ref="Y125:AA125"/>
    <mergeCell ref="AB125:AD125"/>
    <mergeCell ref="AH128:AJ128"/>
    <mergeCell ref="AK128:AM128"/>
    <mergeCell ref="Y131:AA131"/>
    <mergeCell ref="AN130:AP130"/>
    <mergeCell ref="AE130:AG130"/>
    <mergeCell ref="AH130:AJ130"/>
    <mergeCell ref="AB130:AD130"/>
    <mergeCell ref="S131:U131"/>
    <mergeCell ref="AK131:AM131"/>
    <mergeCell ref="A126:A128"/>
    <mergeCell ref="B126:F128"/>
    <mergeCell ref="G126:K128"/>
    <mergeCell ref="L126:O128"/>
    <mergeCell ref="V126:X126"/>
    <mergeCell ref="V128:X128"/>
    <mergeCell ref="V127:X127"/>
    <mergeCell ref="P126:R128"/>
    <mergeCell ref="S126:U126"/>
    <mergeCell ref="S128:U128"/>
    <mergeCell ref="P129:R131"/>
    <mergeCell ref="S127:U127"/>
    <mergeCell ref="AE131:AG131"/>
    <mergeCell ref="Y127:AA127"/>
    <mergeCell ref="A129:A131"/>
    <mergeCell ref="B129:F131"/>
    <mergeCell ref="G129:K131"/>
    <mergeCell ref="AB127:AD127"/>
    <mergeCell ref="S130:U130"/>
    <mergeCell ref="S129:U129"/>
    <mergeCell ref="V130:X130"/>
    <mergeCell ref="L129:O131"/>
    <mergeCell ref="Y129:AA129"/>
    <mergeCell ref="AB128:AD128"/>
    <mergeCell ref="Y128:AA128"/>
    <mergeCell ref="S123:U123"/>
    <mergeCell ref="S125:U125"/>
    <mergeCell ref="AT130:AV130"/>
    <mergeCell ref="AT129:AV129"/>
    <mergeCell ref="AE129:AG129"/>
    <mergeCell ref="AH129:AJ129"/>
    <mergeCell ref="AK129:AM129"/>
    <mergeCell ref="AN129:AP129"/>
    <mergeCell ref="AQ129:AS129"/>
    <mergeCell ref="AH131:AJ131"/>
    <mergeCell ref="AT132:AV132"/>
    <mergeCell ref="AB134:AD134"/>
    <mergeCell ref="AE134:AG134"/>
    <mergeCell ref="AH133:AJ133"/>
    <mergeCell ref="AB133:AD133"/>
    <mergeCell ref="AK134:AM134"/>
    <mergeCell ref="AQ132:AS132"/>
    <mergeCell ref="AH132:AJ132"/>
    <mergeCell ref="AK132:AM132"/>
    <mergeCell ref="AT131:AV131"/>
    <mergeCell ref="AH126:AJ126"/>
    <mergeCell ref="AN128:AP128"/>
    <mergeCell ref="V131:X131"/>
    <mergeCell ref="AK133:AM133"/>
    <mergeCell ref="AN132:AP132"/>
    <mergeCell ref="S132:U132"/>
    <mergeCell ref="Y132:AA132"/>
    <mergeCell ref="AH134:AJ134"/>
    <mergeCell ref="AB132:AD132"/>
    <mergeCell ref="AE132:AG132"/>
    <mergeCell ref="V133:X133"/>
    <mergeCell ref="AQ130:AS130"/>
    <mergeCell ref="AN135:AP135"/>
    <mergeCell ref="AN133:AP133"/>
    <mergeCell ref="AN131:AP131"/>
    <mergeCell ref="AQ131:AS131"/>
    <mergeCell ref="AB131:AD131"/>
    <mergeCell ref="A135:A137"/>
    <mergeCell ref="B135:F137"/>
    <mergeCell ref="G135:K137"/>
    <mergeCell ref="L135:O137"/>
    <mergeCell ref="AK136:AM136"/>
    <mergeCell ref="AE135:AG135"/>
    <mergeCell ref="AK135:AM135"/>
    <mergeCell ref="AB135:AD135"/>
    <mergeCell ref="AQ137:AS137"/>
    <mergeCell ref="Y136:AA136"/>
    <mergeCell ref="AT133:AV133"/>
    <mergeCell ref="AQ135:AS135"/>
    <mergeCell ref="AT135:AV135"/>
    <mergeCell ref="AN134:AP134"/>
    <mergeCell ref="AQ134:AS134"/>
    <mergeCell ref="AT134:AV134"/>
    <mergeCell ref="AQ133:AS133"/>
    <mergeCell ref="Y135:AA135"/>
    <mergeCell ref="A132:A134"/>
    <mergeCell ref="B132:F134"/>
    <mergeCell ref="G132:K134"/>
    <mergeCell ref="L132:O134"/>
    <mergeCell ref="V132:X132"/>
    <mergeCell ref="S133:U133"/>
    <mergeCell ref="S134:U134"/>
    <mergeCell ref="Y134:AA134"/>
    <mergeCell ref="P132:R134"/>
    <mergeCell ref="AN138:AP138"/>
    <mergeCell ref="AN136:AP136"/>
    <mergeCell ref="AQ136:AS136"/>
    <mergeCell ref="AT136:AV136"/>
    <mergeCell ref="AH138:AJ138"/>
    <mergeCell ref="AH137:AJ137"/>
    <mergeCell ref="V138:X138"/>
    <mergeCell ref="AE137:AG137"/>
    <mergeCell ref="AT138:AV138"/>
    <mergeCell ref="V137:X137"/>
    <mergeCell ref="Y137:AA137"/>
    <mergeCell ref="AK137:AM137"/>
    <mergeCell ref="AN137:AP137"/>
    <mergeCell ref="AT137:AV137"/>
    <mergeCell ref="AQ138:AS138"/>
    <mergeCell ref="Y138:AA138"/>
    <mergeCell ref="AB138:AD138"/>
    <mergeCell ref="AB137:AD137"/>
    <mergeCell ref="AK138:AM138"/>
    <mergeCell ref="B138:K138"/>
    <mergeCell ref="L138:O138"/>
    <mergeCell ref="P138:R138"/>
    <mergeCell ref="S138:U138"/>
    <mergeCell ref="S137:U137"/>
    <mergeCell ref="P135:R137"/>
    <mergeCell ref="S136:U136"/>
    <mergeCell ref="S135:U135"/>
    <mergeCell ref="AH135:AJ135"/>
    <mergeCell ref="V134:X134"/>
    <mergeCell ref="Y133:AA133"/>
    <mergeCell ref="AE136:AG136"/>
    <mergeCell ref="AH136:AJ136"/>
    <mergeCell ref="AE133:AG133"/>
    <mergeCell ref="V136:X136"/>
    <mergeCell ref="AB136:AD136"/>
    <mergeCell ref="V135:X135"/>
    <mergeCell ref="AE138:AG138"/>
  </mergeCells>
  <phoneticPr fontId="2"/>
  <printOptions horizontalCentered="1"/>
  <pageMargins left="0.59055118110236227" right="0.59055118110236227" top="0.59055118110236227" bottom="0.59055118110236227"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43"/>
  <sheetViews>
    <sheetView topLeftCell="A4" zoomScaleNormal="100" workbookViewId="0">
      <selection activeCell="G22" sqref="G22"/>
    </sheetView>
  </sheetViews>
  <sheetFormatPr defaultColWidth="9" defaultRowHeight="13.5"/>
  <cols>
    <col min="1" max="1" width="35" style="594" customWidth="1"/>
    <col min="2" max="2" width="13.875" style="594" customWidth="1"/>
    <col min="3" max="3" width="13.25" style="594" customWidth="1"/>
    <col min="4" max="4" width="12.75" style="594" bestFit="1" customWidth="1"/>
    <col min="5" max="5" width="12.75" style="594" customWidth="1"/>
    <col min="6" max="6" width="4" style="594" customWidth="1"/>
    <col min="7" max="7" width="4.25" style="594" customWidth="1"/>
    <col min="8" max="8" width="9" style="594"/>
    <col min="9" max="9" width="11.5" style="594" customWidth="1"/>
    <col min="10" max="10" width="9" style="594"/>
    <col min="11" max="11" width="9.875" style="594" bestFit="1" customWidth="1"/>
    <col min="12" max="12" width="9" style="594"/>
    <col min="13" max="13" width="9.25" style="594" bestFit="1" customWidth="1"/>
    <col min="14" max="16384" width="9" style="594"/>
  </cols>
  <sheetData>
    <row r="1" spans="1:11" ht="17.25">
      <c r="A1" s="390" t="s">
        <v>194</v>
      </c>
      <c r="B1" s="391"/>
      <c r="C1" s="392"/>
      <c r="D1" s="393"/>
      <c r="E1" s="272"/>
      <c r="F1" s="296"/>
      <c r="G1" s="272"/>
      <c r="H1" s="272"/>
      <c r="I1" s="272"/>
    </row>
    <row r="2" spans="1:11" ht="14.25">
      <c r="A2" s="272"/>
      <c r="B2" s="391"/>
      <c r="C2" s="392"/>
      <c r="D2" s="393"/>
      <c r="E2" s="295" t="s">
        <v>195</v>
      </c>
      <c r="F2" s="296"/>
      <c r="G2" s="272">
        <v>35</v>
      </c>
      <c r="H2" s="296" t="s">
        <v>196</v>
      </c>
      <c r="I2" s="272"/>
    </row>
    <row r="3" spans="1:11" ht="14.25">
      <c r="A3" s="394" t="s">
        <v>197</v>
      </c>
      <c r="B3" s="391"/>
      <c r="C3" s="392"/>
      <c r="D3" s="393"/>
      <c r="E3" s="272"/>
      <c r="F3" s="296"/>
      <c r="G3" s="272"/>
      <c r="H3" s="272"/>
      <c r="I3" s="272"/>
    </row>
    <row r="4" spans="1:11" ht="14.25" thickBot="1">
      <c r="A4" s="395" t="s">
        <v>198</v>
      </c>
      <c r="B4" s="396" t="s">
        <v>342</v>
      </c>
      <c r="C4" s="397" t="s">
        <v>308</v>
      </c>
      <c r="D4" s="398" t="s">
        <v>199</v>
      </c>
      <c r="E4" s="962" t="s">
        <v>200</v>
      </c>
      <c r="F4" s="963"/>
      <c r="G4" s="963"/>
      <c r="H4" s="963"/>
      <c r="I4" s="964"/>
    </row>
    <row r="5" spans="1:11" ht="14.25" thickTop="1">
      <c r="A5" s="399" t="s">
        <v>104</v>
      </c>
      <c r="B5" s="268">
        <f>+E5*G5</f>
        <v>4200000</v>
      </c>
      <c r="C5" s="268">
        <v>4560000</v>
      </c>
      <c r="D5" s="400">
        <f t="shared" ref="D5:D13" si="0">B5-C5</f>
        <v>-360000</v>
      </c>
      <c r="E5" s="297">
        <v>120000</v>
      </c>
      <c r="F5" s="269" t="s">
        <v>207</v>
      </c>
      <c r="G5" s="298">
        <v>35</v>
      </c>
      <c r="H5" s="298" t="s">
        <v>196</v>
      </c>
      <c r="I5" s="299"/>
    </row>
    <row r="6" spans="1:11">
      <c r="A6" s="401" t="s">
        <v>287</v>
      </c>
      <c r="B6" s="268">
        <f t="shared" ref="B6:B10" si="1">+E6*G6</f>
        <v>60000</v>
      </c>
      <c r="C6" s="270">
        <v>60000</v>
      </c>
      <c r="D6" s="268">
        <f t="shared" si="0"/>
        <v>0</v>
      </c>
      <c r="E6" s="300">
        <v>30000</v>
      </c>
      <c r="F6" s="271" t="s">
        <v>207</v>
      </c>
      <c r="G6" s="272">
        <v>2</v>
      </c>
      <c r="H6" s="272" t="s">
        <v>196</v>
      </c>
      <c r="I6" s="301"/>
    </row>
    <row r="7" spans="1:11">
      <c r="A7" s="402" t="s">
        <v>105</v>
      </c>
      <c r="B7" s="268">
        <f>+E7*G7</f>
        <v>120000</v>
      </c>
      <c r="C7" s="270">
        <v>480000</v>
      </c>
      <c r="D7" s="268">
        <f t="shared" si="0"/>
        <v>-360000</v>
      </c>
      <c r="E7" s="300">
        <v>120000</v>
      </c>
      <c r="F7" s="271" t="s">
        <v>207</v>
      </c>
      <c r="G7" s="272">
        <v>1</v>
      </c>
      <c r="H7" s="272" t="s">
        <v>196</v>
      </c>
      <c r="I7" s="301"/>
    </row>
    <row r="8" spans="1:11">
      <c r="A8" s="401" t="s">
        <v>201</v>
      </c>
      <c r="B8" s="268">
        <f t="shared" si="1"/>
        <v>60000</v>
      </c>
      <c r="C8" s="268">
        <v>240000</v>
      </c>
      <c r="D8" s="268">
        <f t="shared" si="0"/>
        <v>-180000</v>
      </c>
      <c r="E8" s="300">
        <v>60000</v>
      </c>
      <c r="F8" s="271" t="s">
        <v>207</v>
      </c>
      <c r="G8" s="272">
        <v>1</v>
      </c>
      <c r="H8" s="272" t="s">
        <v>196</v>
      </c>
      <c r="I8" s="301"/>
    </row>
    <row r="9" spans="1:11">
      <c r="A9" s="401" t="s">
        <v>202</v>
      </c>
      <c r="B9" s="268">
        <f t="shared" si="1"/>
        <v>70000</v>
      </c>
      <c r="C9" s="268">
        <v>80000</v>
      </c>
      <c r="D9" s="268">
        <f t="shared" si="0"/>
        <v>-10000</v>
      </c>
      <c r="E9" s="300">
        <v>10000</v>
      </c>
      <c r="F9" s="271" t="s">
        <v>207</v>
      </c>
      <c r="G9" s="272">
        <v>7</v>
      </c>
      <c r="H9" s="272" t="s">
        <v>196</v>
      </c>
      <c r="I9" s="301"/>
    </row>
    <row r="10" spans="1:11">
      <c r="A10" s="403" t="s">
        <v>254</v>
      </c>
      <c r="B10" s="268">
        <f t="shared" si="1"/>
        <v>840000</v>
      </c>
      <c r="C10" s="268">
        <v>960000</v>
      </c>
      <c r="D10" s="268">
        <f t="shared" si="0"/>
        <v>-120000</v>
      </c>
      <c r="E10" s="300">
        <v>120000</v>
      </c>
      <c r="F10" s="302" t="s">
        <v>207</v>
      </c>
      <c r="G10" s="272">
        <v>7</v>
      </c>
      <c r="H10" s="272" t="s">
        <v>196</v>
      </c>
      <c r="I10" s="301"/>
    </row>
    <row r="11" spans="1:11">
      <c r="A11" s="401" t="s">
        <v>203</v>
      </c>
      <c r="B11" s="268">
        <v>510000</v>
      </c>
      <c r="C11" s="268">
        <v>494100</v>
      </c>
      <c r="D11" s="268">
        <f t="shared" si="0"/>
        <v>15900</v>
      </c>
      <c r="E11" s="402"/>
      <c r="F11" s="296"/>
      <c r="G11" s="272"/>
      <c r="H11" s="272"/>
      <c r="I11" s="301"/>
    </row>
    <row r="12" spans="1:11">
      <c r="A12" s="401" t="s">
        <v>401</v>
      </c>
      <c r="B12" s="268">
        <f>544821+1046192+300000</f>
        <v>1891013</v>
      </c>
      <c r="C12" s="268">
        <v>0</v>
      </c>
      <c r="D12" s="268">
        <f t="shared" si="0"/>
        <v>1891013</v>
      </c>
      <c r="E12" s="404" t="s">
        <v>344</v>
      </c>
      <c r="F12" s="296"/>
      <c r="G12" s="272"/>
      <c r="H12" s="272"/>
      <c r="I12" s="301"/>
    </row>
    <row r="13" spans="1:11" ht="14.25" thickBot="1">
      <c r="A13" s="401" t="s">
        <v>204</v>
      </c>
      <c r="B13" s="268">
        <v>2000</v>
      </c>
      <c r="C13" s="268">
        <v>2000</v>
      </c>
      <c r="D13" s="268">
        <f t="shared" si="0"/>
        <v>0</v>
      </c>
      <c r="E13" s="402"/>
      <c r="F13" s="296"/>
      <c r="G13" s="272"/>
      <c r="H13" s="272"/>
      <c r="I13" s="301"/>
    </row>
    <row r="14" spans="1:11" ht="14.25" thickTop="1">
      <c r="A14" s="405" t="s">
        <v>205</v>
      </c>
      <c r="B14" s="274">
        <f>SUM(B5:B13)</f>
        <v>7753013</v>
      </c>
      <c r="C14" s="274">
        <f>SUM(C5:C13)</f>
        <v>6876100</v>
      </c>
      <c r="D14" s="595">
        <f>SUM(D5:D13)</f>
        <v>876913</v>
      </c>
      <c r="E14" s="406"/>
      <c r="F14" s="407"/>
      <c r="G14" s="408"/>
      <c r="H14" s="408"/>
      <c r="I14" s="409"/>
      <c r="K14" s="596"/>
    </row>
    <row r="15" spans="1:11" ht="14.25">
      <c r="A15" s="272"/>
      <c r="B15" s="410"/>
      <c r="C15" s="392"/>
      <c r="D15" s="392"/>
      <c r="E15" s="272"/>
      <c r="F15" s="296"/>
      <c r="G15" s="272"/>
      <c r="H15" s="272"/>
      <c r="I15" s="272"/>
    </row>
    <row r="16" spans="1:11" ht="14.25">
      <c r="A16" s="411" t="s">
        <v>255</v>
      </c>
      <c r="B16" s="410"/>
      <c r="C16" s="392"/>
      <c r="D16" s="392"/>
      <c r="E16" s="272"/>
      <c r="F16" s="296"/>
      <c r="G16" s="272"/>
      <c r="H16" s="272"/>
      <c r="I16" s="272"/>
      <c r="K16" s="596"/>
    </row>
    <row r="17" spans="1:13" ht="14.25" thickBot="1">
      <c r="A17" s="412" t="s">
        <v>198</v>
      </c>
      <c r="B17" s="396" t="s">
        <v>342</v>
      </c>
      <c r="C17" s="397" t="s">
        <v>308</v>
      </c>
      <c r="D17" s="413" t="s">
        <v>199</v>
      </c>
      <c r="E17" s="414" t="s">
        <v>256</v>
      </c>
      <c r="F17" s="415"/>
      <c r="G17" s="415"/>
      <c r="H17" s="415"/>
      <c r="I17" s="416"/>
      <c r="K17" s="597"/>
    </row>
    <row r="18" spans="1:13" ht="14.25" thickTop="1">
      <c r="A18" s="417" t="s">
        <v>257</v>
      </c>
      <c r="B18" s="628">
        <f>B43</f>
        <v>4239000</v>
      </c>
      <c r="C18" s="242">
        <v>2119200</v>
      </c>
      <c r="D18" s="629">
        <f>SUM(B18-C18)</f>
        <v>2119800</v>
      </c>
      <c r="E18" s="272"/>
      <c r="F18" s="296"/>
      <c r="G18" s="272"/>
      <c r="H18" s="272"/>
      <c r="I18" s="299"/>
      <c r="K18" s="597"/>
    </row>
    <row r="19" spans="1:13">
      <c r="A19" s="418" t="s">
        <v>258</v>
      </c>
      <c r="B19" s="244">
        <f>明細書2!$B$16</f>
        <v>3176980</v>
      </c>
      <c r="C19" s="245">
        <v>3165380</v>
      </c>
      <c r="D19" s="246">
        <f t="shared" ref="D19:D24" si="2">SUM(B19-C19)</f>
        <v>11600</v>
      </c>
      <c r="E19" s="272"/>
      <c r="F19" s="296"/>
      <c r="G19" s="272"/>
      <c r="H19" s="272"/>
      <c r="I19" s="301"/>
    </row>
    <row r="20" spans="1:13">
      <c r="A20" s="418" t="s">
        <v>259</v>
      </c>
      <c r="B20" s="244">
        <f>明細書2!$B$35</f>
        <v>946450</v>
      </c>
      <c r="C20" s="245">
        <v>823318</v>
      </c>
      <c r="D20" s="246">
        <f t="shared" si="2"/>
        <v>123132</v>
      </c>
      <c r="E20" s="272"/>
      <c r="F20" s="296"/>
      <c r="G20" s="272"/>
      <c r="H20" s="272"/>
      <c r="I20" s="301"/>
    </row>
    <row r="21" spans="1:13">
      <c r="A21" s="418" t="s">
        <v>260</v>
      </c>
      <c r="B21" s="244">
        <f>明細書3!$B$9</f>
        <v>85900</v>
      </c>
      <c r="C21" s="245">
        <v>80900</v>
      </c>
      <c r="D21" s="246">
        <f t="shared" si="2"/>
        <v>5000</v>
      </c>
      <c r="E21" s="272"/>
      <c r="F21" s="296"/>
      <c r="G21" s="272"/>
      <c r="H21" s="272"/>
      <c r="I21" s="301"/>
    </row>
    <row r="22" spans="1:13">
      <c r="A22" s="418" t="s">
        <v>261</v>
      </c>
      <c r="B22" s="244">
        <f>明細書3!$B$16</f>
        <v>90000</v>
      </c>
      <c r="C22" s="245">
        <v>90000</v>
      </c>
      <c r="D22" s="246">
        <f t="shared" si="2"/>
        <v>0</v>
      </c>
      <c r="E22" s="272"/>
      <c r="F22" s="296"/>
      <c r="G22" s="272"/>
      <c r="H22" s="272"/>
      <c r="I22" s="301"/>
    </row>
    <row r="23" spans="1:13">
      <c r="A23" s="418" t="s">
        <v>262</v>
      </c>
      <c r="B23" s="244">
        <f>明細書3!$B$30</f>
        <v>538410</v>
      </c>
      <c r="C23" s="245">
        <v>339000</v>
      </c>
      <c r="D23" s="246">
        <f t="shared" si="2"/>
        <v>199410</v>
      </c>
      <c r="E23" s="272"/>
      <c r="F23" s="296"/>
      <c r="G23" s="272"/>
      <c r="H23" s="272"/>
      <c r="I23" s="301"/>
    </row>
    <row r="24" spans="1:13" ht="14.25" thickBot="1">
      <c r="A24" s="418" t="s">
        <v>413</v>
      </c>
      <c r="B24" s="244">
        <v>200000</v>
      </c>
      <c r="C24" s="245">
        <v>100000</v>
      </c>
      <c r="D24" s="246">
        <f t="shared" si="2"/>
        <v>100000</v>
      </c>
      <c r="E24" s="272"/>
      <c r="F24" s="296"/>
      <c r="G24" s="272"/>
      <c r="H24" s="272"/>
      <c r="I24" s="301"/>
    </row>
    <row r="25" spans="1:13" ht="14.25" thickTop="1">
      <c r="A25" s="419" t="s">
        <v>263</v>
      </c>
      <c r="B25" s="591">
        <f>SUM(B18:B24)</f>
        <v>9276740</v>
      </c>
      <c r="C25" s="247">
        <f t="shared" ref="C25:D25" si="3">SUM(C18:C24)</f>
        <v>6717798</v>
      </c>
      <c r="D25" s="591">
        <f t="shared" si="3"/>
        <v>2558942</v>
      </c>
      <c r="E25" s="420"/>
      <c r="F25" s="421"/>
      <c r="G25" s="420"/>
      <c r="H25" s="420"/>
      <c r="I25" s="422"/>
    </row>
    <row r="26" spans="1:13">
      <c r="A26" s="423" t="s">
        <v>264</v>
      </c>
      <c r="B26" s="592">
        <f>B14-B25</f>
        <v>-1523727</v>
      </c>
      <c r="C26" s="249">
        <v>258302</v>
      </c>
      <c r="D26" s="592">
        <f>D14-D25</f>
        <v>-1682029</v>
      </c>
      <c r="E26" s="424"/>
      <c r="F26" s="425"/>
      <c r="G26" s="424"/>
      <c r="H26" s="424"/>
      <c r="I26" s="426"/>
    </row>
    <row r="27" spans="1:13">
      <c r="A27" s="427" t="s">
        <v>265</v>
      </c>
      <c r="B27" s="250">
        <v>0</v>
      </c>
      <c r="C27" s="250">
        <v>0</v>
      </c>
      <c r="D27" s="251">
        <f>B27-C27</f>
        <v>0</v>
      </c>
      <c r="E27" s="424"/>
      <c r="F27" s="425"/>
      <c r="G27" s="424"/>
      <c r="H27" s="424"/>
      <c r="I27" s="426"/>
    </row>
    <row r="28" spans="1:13">
      <c r="A28" s="423" t="s">
        <v>266</v>
      </c>
      <c r="B28" s="592">
        <f>+B26-B27</f>
        <v>-1523727</v>
      </c>
      <c r="C28" s="249">
        <v>258302</v>
      </c>
      <c r="D28" s="592">
        <f>D26-D27</f>
        <v>-1682029</v>
      </c>
      <c r="E28" s="424"/>
      <c r="F28" s="425"/>
      <c r="G28" s="424"/>
      <c r="H28" s="424"/>
      <c r="I28" s="426"/>
      <c r="L28" s="596"/>
      <c r="M28" s="596"/>
    </row>
    <row r="29" spans="1:13">
      <c r="A29" s="427" t="s">
        <v>267</v>
      </c>
      <c r="B29" s="598">
        <v>1695292</v>
      </c>
      <c r="C29" s="251">
        <v>1969069</v>
      </c>
      <c r="D29" s="251">
        <f>B29-C29</f>
        <v>-273777</v>
      </c>
      <c r="E29" s="965"/>
      <c r="F29" s="966"/>
      <c r="G29" s="966"/>
      <c r="H29" s="966"/>
      <c r="I29" s="967"/>
    </row>
    <row r="30" spans="1:13" ht="14.25" thickBot="1">
      <c r="A30" s="428" t="s">
        <v>268</v>
      </c>
      <c r="B30" s="593">
        <f>+B28+B29</f>
        <v>171565</v>
      </c>
      <c r="C30" s="252">
        <f>+C28+C29</f>
        <v>2227371</v>
      </c>
      <c r="D30" s="593">
        <f>B30-C30</f>
        <v>-2055806</v>
      </c>
      <c r="E30" s="429"/>
      <c r="F30" s="430"/>
      <c r="G30" s="431"/>
      <c r="H30" s="431"/>
      <c r="I30" s="432"/>
    </row>
    <row r="31" spans="1:13" ht="15" thickTop="1">
      <c r="A31" s="272"/>
      <c r="B31" s="433"/>
      <c r="C31" s="392"/>
      <c r="D31" s="392"/>
      <c r="E31" s="272"/>
      <c r="F31" s="296"/>
      <c r="G31" s="272"/>
      <c r="H31" s="272"/>
      <c r="I31" s="272"/>
    </row>
    <row r="32" spans="1:13" ht="14.25">
      <c r="A32" s="394" t="s">
        <v>206</v>
      </c>
      <c r="B32" s="391"/>
      <c r="C32" s="392"/>
      <c r="D32" s="434"/>
      <c r="E32" s="272"/>
      <c r="F32" s="296"/>
      <c r="G32" s="272"/>
      <c r="H32" s="272"/>
      <c r="I32" s="272"/>
    </row>
    <row r="33" spans="1:9" ht="14.25" thickBot="1">
      <c r="A33" s="395" t="s">
        <v>198</v>
      </c>
      <c r="B33" s="396" t="s">
        <v>342</v>
      </c>
      <c r="C33" s="397" t="s">
        <v>308</v>
      </c>
      <c r="D33" s="398" t="s">
        <v>199</v>
      </c>
      <c r="E33" s="962" t="s">
        <v>200</v>
      </c>
      <c r="F33" s="963"/>
      <c r="G33" s="963"/>
      <c r="H33" s="963"/>
      <c r="I33" s="964"/>
    </row>
    <row r="34" spans="1:9" ht="12.75" customHeight="1" thickTop="1">
      <c r="A34" s="401" t="s">
        <v>336</v>
      </c>
      <c r="B34" s="294">
        <f>委員会事業内訳表!I19</f>
        <v>171000</v>
      </c>
      <c r="C34" s="236">
        <v>0</v>
      </c>
      <c r="D34" s="236">
        <f>B34-C34</f>
        <v>171000</v>
      </c>
      <c r="E34" s="435"/>
      <c r="F34" s="296"/>
      <c r="G34" s="271"/>
      <c r="H34" s="272"/>
      <c r="I34" s="301"/>
    </row>
    <row r="35" spans="1:9">
      <c r="A35" s="401" t="s">
        <v>346</v>
      </c>
      <c r="B35" s="268">
        <f>委員会事業内訳表!I80</f>
        <v>347000</v>
      </c>
      <c r="C35" s="236">
        <v>0</v>
      </c>
      <c r="D35" s="236">
        <f>B35-C35</f>
        <v>347000</v>
      </c>
      <c r="E35" s="402"/>
      <c r="F35" s="296"/>
      <c r="G35" s="271"/>
      <c r="H35" s="272"/>
      <c r="I35" s="301"/>
    </row>
    <row r="36" spans="1:9">
      <c r="A36" s="401" t="s">
        <v>329</v>
      </c>
      <c r="B36" s="234">
        <v>1150000</v>
      </c>
      <c r="C36" s="236">
        <v>400000</v>
      </c>
      <c r="D36" s="590">
        <f t="shared" ref="D36:D42" si="4">B36-C36</f>
        <v>750000</v>
      </c>
      <c r="E36" s="402"/>
      <c r="F36" s="296"/>
      <c r="G36" s="271"/>
      <c r="H36" s="272"/>
      <c r="I36" s="301"/>
    </row>
    <row r="37" spans="1:9" ht="12.75" customHeight="1">
      <c r="A37" s="401" t="s">
        <v>345</v>
      </c>
      <c r="B37" s="294">
        <f>委員会事業内訳表!K39</f>
        <v>1305000</v>
      </c>
      <c r="C37" s="236">
        <v>0</v>
      </c>
      <c r="D37" s="236">
        <f t="shared" ref="D37" si="5">B37-C37</f>
        <v>1305000</v>
      </c>
      <c r="E37" s="435"/>
      <c r="F37" s="296"/>
      <c r="G37" s="271"/>
      <c r="H37" s="272"/>
      <c r="I37" s="301"/>
    </row>
    <row r="38" spans="1:9" ht="12.75" customHeight="1">
      <c r="A38" s="401" t="s">
        <v>337</v>
      </c>
      <c r="B38" s="294">
        <f>委員会事業内訳表!K59</f>
        <v>576000</v>
      </c>
      <c r="C38" s="236">
        <v>0</v>
      </c>
      <c r="D38" s="236">
        <f>B38-C38</f>
        <v>576000</v>
      </c>
      <c r="E38" s="435"/>
      <c r="F38" s="296"/>
      <c r="G38" s="271"/>
      <c r="H38" s="272"/>
      <c r="I38" s="301"/>
    </row>
    <row r="39" spans="1:9">
      <c r="A39" s="401" t="s">
        <v>103</v>
      </c>
      <c r="B39" s="268">
        <v>690000</v>
      </c>
      <c r="C39" s="236">
        <v>648000</v>
      </c>
      <c r="D39" s="236">
        <f t="shared" si="4"/>
        <v>42000</v>
      </c>
      <c r="E39" s="402"/>
      <c r="F39" s="296"/>
      <c r="G39" s="271"/>
      <c r="H39" s="272"/>
      <c r="I39" s="301"/>
    </row>
    <row r="40" spans="1:9">
      <c r="A40" s="401" t="s">
        <v>311</v>
      </c>
      <c r="B40" s="236">
        <v>0</v>
      </c>
      <c r="C40" s="236">
        <v>613200</v>
      </c>
      <c r="D40" s="236">
        <f>B40-C40</f>
        <v>-613200</v>
      </c>
      <c r="E40" s="402"/>
      <c r="F40" s="272"/>
      <c r="G40" s="272"/>
      <c r="H40" s="272"/>
      <c r="I40" s="301"/>
    </row>
    <row r="41" spans="1:9">
      <c r="A41" s="401" t="s">
        <v>406</v>
      </c>
      <c r="B41" s="236">
        <v>0</v>
      </c>
      <c r="C41" s="236">
        <v>442000</v>
      </c>
      <c r="D41" s="236">
        <f>B41-C41</f>
        <v>-442000</v>
      </c>
      <c r="E41" s="402"/>
      <c r="F41" s="272"/>
      <c r="G41" s="272"/>
      <c r="H41" s="272"/>
      <c r="I41" s="301"/>
    </row>
    <row r="42" spans="1:9" ht="12.75" customHeight="1">
      <c r="A42" s="401" t="s">
        <v>327</v>
      </c>
      <c r="B42" s="236">
        <v>0</v>
      </c>
      <c r="C42" s="236">
        <v>16000</v>
      </c>
      <c r="D42" s="236">
        <f t="shared" si="4"/>
        <v>-16000</v>
      </c>
      <c r="E42" s="435"/>
      <c r="F42" s="296"/>
      <c r="G42" s="271"/>
      <c r="H42" s="272"/>
      <c r="I42" s="301"/>
    </row>
    <row r="43" spans="1:9">
      <c r="A43" s="436" t="s">
        <v>139</v>
      </c>
      <c r="B43" s="601">
        <f>SUM(B34:B42)</f>
        <v>4239000</v>
      </c>
      <c r="C43" s="253">
        <f>SUM(C34:C42)</f>
        <v>2119200</v>
      </c>
      <c r="D43" s="601">
        <f>SUM(D34:D42)</f>
        <v>2119800</v>
      </c>
      <c r="E43" s="968"/>
      <c r="F43" s="969"/>
      <c r="G43" s="969"/>
      <c r="H43" s="969"/>
      <c r="I43" s="970"/>
    </row>
  </sheetData>
  <mergeCells count="4">
    <mergeCell ref="E4:I4"/>
    <mergeCell ref="E33:I33"/>
    <mergeCell ref="E29:I29"/>
    <mergeCell ref="E43:I43"/>
  </mergeCells>
  <phoneticPr fontId="2"/>
  <pageMargins left="0.31496062992125984" right="0.51181102362204722" top="0.74803149606299213" bottom="0.74803149606299213" header="0.31496062992125984" footer="0.31496062992125984"/>
  <pageSetup paperSize="9" scale="87"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8F4E0-265C-4723-BAB7-24CFD89528EA}">
  <sheetPr>
    <tabColor rgb="FFFF0000"/>
  </sheetPr>
  <dimension ref="A1:M41"/>
  <sheetViews>
    <sheetView topLeftCell="A25" zoomScaleNormal="100" workbookViewId="0">
      <selection activeCell="B33" sqref="B33"/>
    </sheetView>
  </sheetViews>
  <sheetFormatPr defaultColWidth="9" defaultRowHeight="13.5"/>
  <cols>
    <col min="1" max="1" width="33.5" style="189" bestFit="1" customWidth="1"/>
    <col min="2" max="2" width="13.5" style="189" customWidth="1"/>
    <col min="3" max="3" width="12.75" style="189" customWidth="1"/>
    <col min="4" max="4" width="12.75" style="189" bestFit="1" customWidth="1"/>
    <col min="5" max="5" width="12.75" style="189" customWidth="1"/>
    <col min="6" max="6" width="4" style="189" customWidth="1"/>
    <col min="7" max="7" width="4.25" style="189" customWidth="1"/>
    <col min="8" max="12" width="9" style="189"/>
    <col min="13" max="13" width="9.25" style="189" bestFit="1" customWidth="1"/>
    <col min="14" max="16384" width="9" style="189"/>
  </cols>
  <sheetData>
    <row r="1" spans="1:9" ht="17.25">
      <c r="A1" s="195" t="s">
        <v>194</v>
      </c>
      <c r="B1" s="180"/>
      <c r="C1" s="181"/>
      <c r="D1" s="191"/>
      <c r="E1" s="176"/>
      <c r="F1" s="196"/>
      <c r="G1" s="176"/>
      <c r="H1" s="176"/>
      <c r="I1" s="176"/>
    </row>
    <row r="2" spans="1:9" ht="14.25">
      <c r="A2" s="176"/>
      <c r="B2" s="180"/>
      <c r="C2" s="181"/>
      <c r="D2" s="191"/>
      <c r="E2" s="197" t="s">
        <v>195</v>
      </c>
      <c r="F2" s="196"/>
      <c r="G2" s="237">
        <v>33</v>
      </c>
      <c r="H2" s="196" t="s">
        <v>196</v>
      </c>
      <c r="I2" s="176"/>
    </row>
    <row r="3" spans="1:9" ht="14.25">
      <c r="A3" s="179" t="s">
        <v>197</v>
      </c>
      <c r="B3" s="180"/>
      <c r="C3" s="181"/>
      <c r="D3" s="191"/>
      <c r="E3" s="176"/>
      <c r="F3" s="196"/>
      <c r="G3" s="176"/>
      <c r="H3" s="176"/>
      <c r="I3" s="176"/>
    </row>
    <row r="4" spans="1:9" ht="14.25" thickBot="1">
      <c r="A4" s="182" t="s">
        <v>198</v>
      </c>
      <c r="B4" s="183" t="s">
        <v>342</v>
      </c>
      <c r="C4" s="184" t="s">
        <v>308</v>
      </c>
      <c r="D4" s="198" t="s">
        <v>199</v>
      </c>
      <c r="E4" s="971" t="s">
        <v>200</v>
      </c>
      <c r="F4" s="972"/>
      <c r="G4" s="972"/>
      <c r="H4" s="972"/>
      <c r="I4" s="973"/>
    </row>
    <row r="5" spans="1:9" ht="14.25" thickTop="1">
      <c r="A5" s="185" t="s">
        <v>104</v>
      </c>
      <c r="B5" s="268">
        <f>+E5*G5</f>
        <v>3960000</v>
      </c>
      <c r="C5" s="268">
        <v>4560000</v>
      </c>
      <c r="D5" s="239">
        <f t="shared" ref="D5:D13" si="0">B5-C5</f>
        <v>-600000</v>
      </c>
      <c r="E5" s="199">
        <v>120000</v>
      </c>
      <c r="F5" s="186" t="s">
        <v>207</v>
      </c>
      <c r="G5" s="238">
        <v>33</v>
      </c>
      <c r="H5" s="200" t="s">
        <v>196</v>
      </c>
      <c r="I5" s="201"/>
    </row>
    <row r="6" spans="1:9">
      <c r="A6" s="177" t="s">
        <v>287</v>
      </c>
      <c r="B6" s="268">
        <f t="shared" ref="B6:B9" si="1">+E6*G6</f>
        <v>60000</v>
      </c>
      <c r="C6" s="270">
        <v>60000</v>
      </c>
      <c r="D6" s="175">
        <f t="shared" si="0"/>
        <v>0</v>
      </c>
      <c r="E6" s="202">
        <v>30000</v>
      </c>
      <c r="F6" s="178" t="s">
        <v>207</v>
      </c>
      <c r="G6" s="176">
        <v>2</v>
      </c>
      <c r="H6" s="176" t="s">
        <v>196</v>
      </c>
      <c r="I6" s="187"/>
    </row>
    <row r="7" spans="1:9">
      <c r="A7" s="188" t="s">
        <v>105</v>
      </c>
      <c r="B7" s="268">
        <f>+E7*G7</f>
        <v>480000</v>
      </c>
      <c r="C7" s="270">
        <v>480000</v>
      </c>
      <c r="D7" s="268">
        <f t="shared" si="0"/>
        <v>0</v>
      </c>
      <c r="E7" s="202">
        <v>120000</v>
      </c>
      <c r="F7" s="178" t="s">
        <v>207</v>
      </c>
      <c r="G7" s="237">
        <f>4</f>
        <v>4</v>
      </c>
      <c r="H7" s="176" t="s">
        <v>196</v>
      </c>
      <c r="I7" s="187"/>
    </row>
    <row r="8" spans="1:9">
      <c r="A8" s="177" t="s">
        <v>201</v>
      </c>
      <c r="B8" s="268">
        <f t="shared" si="1"/>
        <v>180000</v>
      </c>
      <c r="C8" s="268">
        <v>240000</v>
      </c>
      <c r="D8" s="234">
        <f t="shared" si="0"/>
        <v>-60000</v>
      </c>
      <c r="E8" s="202">
        <v>60000</v>
      </c>
      <c r="F8" s="178" t="s">
        <v>207</v>
      </c>
      <c r="G8" s="237">
        <f>3</f>
        <v>3</v>
      </c>
      <c r="H8" s="176" t="s">
        <v>196</v>
      </c>
      <c r="I8" s="187"/>
    </row>
    <row r="9" spans="1:9">
      <c r="A9" s="177" t="s">
        <v>202</v>
      </c>
      <c r="B9" s="268">
        <f t="shared" si="1"/>
        <v>70000</v>
      </c>
      <c r="C9" s="268">
        <v>80000</v>
      </c>
      <c r="D9" s="234">
        <f t="shared" si="0"/>
        <v>-10000</v>
      </c>
      <c r="E9" s="202">
        <v>10000</v>
      </c>
      <c r="F9" s="178" t="s">
        <v>207</v>
      </c>
      <c r="G9" s="237">
        <v>7</v>
      </c>
      <c r="H9" s="176" t="s">
        <v>196</v>
      </c>
      <c r="I9" s="187"/>
    </row>
    <row r="10" spans="1:9">
      <c r="A10" s="190" t="s">
        <v>254</v>
      </c>
      <c r="B10" s="273"/>
      <c r="C10" s="268">
        <v>960000</v>
      </c>
      <c r="D10" s="234">
        <f t="shared" si="0"/>
        <v>-960000</v>
      </c>
      <c r="E10" s="202">
        <v>120000</v>
      </c>
      <c r="F10" s="203" t="s">
        <v>207</v>
      </c>
      <c r="G10" s="237">
        <v>7</v>
      </c>
      <c r="H10" s="176" t="s">
        <v>196</v>
      </c>
      <c r="I10" s="187"/>
    </row>
    <row r="11" spans="1:9">
      <c r="A11" s="177" t="s">
        <v>203</v>
      </c>
      <c r="B11" s="268">
        <v>500000</v>
      </c>
      <c r="C11" s="268">
        <v>494100</v>
      </c>
      <c r="D11" s="175">
        <f t="shared" si="0"/>
        <v>5900</v>
      </c>
      <c r="E11" s="188"/>
      <c r="F11" s="196"/>
      <c r="G11" s="176"/>
      <c r="H11" s="176"/>
      <c r="I11" s="187"/>
    </row>
    <row r="12" spans="1:9">
      <c r="A12" s="177" t="s">
        <v>359</v>
      </c>
      <c r="B12" s="268">
        <f>544821+1046192+200000</f>
        <v>1791013</v>
      </c>
      <c r="C12" s="268">
        <v>0</v>
      </c>
      <c r="D12" s="175">
        <f t="shared" si="0"/>
        <v>1791013</v>
      </c>
      <c r="E12" s="283" t="s">
        <v>344</v>
      </c>
      <c r="F12" s="196"/>
      <c r="G12" s="176"/>
      <c r="H12" s="176"/>
      <c r="I12" s="187"/>
    </row>
    <row r="13" spans="1:9" ht="14.25" thickBot="1">
      <c r="A13" s="177" t="s">
        <v>204</v>
      </c>
      <c r="B13" s="268">
        <v>2000</v>
      </c>
      <c r="C13" s="268">
        <v>2000</v>
      </c>
      <c r="D13" s="175">
        <f t="shared" si="0"/>
        <v>0</v>
      </c>
      <c r="E13" s="188"/>
      <c r="F13" s="196"/>
      <c r="G13" s="176"/>
      <c r="H13" s="176"/>
      <c r="I13" s="187"/>
    </row>
    <row r="14" spans="1:9" ht="14.25" thickTop="1">
      <c r="A14" s="192" t="s">
        <v>205</v>
      </c>
      <c r="B14" s="274">
        <f>SUM(B5:B13)</f>
        <v>7043013</v>
      </c>
      <c r="C14" s="274">
        <f>SUM(C5:C13)</f>
        <v>6876100</v>
      </c>
      <c r="D14" s="240">
        <f>SUM(D5:D13)</f>
        <v>166913</v>
      </c>
      <c r="E14" s="204"/>
      <c r="F14" s="205"/>
      <c r="G14" s="193"/>
      <c r="H14" s="193"/>
      <c r="I14" s="194"/>
    </row>
    <row r="15" spans="1:9" ht="14.25">
      <c r="A15" s="176"/>
      <c r="B15" s="206"/>
      <c r="C15" s="181"/>
      <c r="D15" s="181"/>
      <c r="E15" s="176"/>
      <c r="F15" s="196"/>
      <c r="G15" s="176"/>
      <c r="H15" s="176"/>
      <c r="I15" s="176"/>
    </row>
    <row r="16" spans="1:9" ht="14.25">
      <c r="A16" s="207" t="s">
        <v>255</v>
      </c>
      <c r="B16" s="206"/>
      <c r="C16" s="181"/>
      <c r="D16" s="181"/>
      <c r="E16" s="176"/>
      <c r="F16" s="196"/>
      <c r="G16" s="176"/>
      <c r="H16" s="176"/>
      <c r="I16" s="176"/>
    </row>
    <row r="17" spans="1:13" ht="14.25" thickBot="1">
      <c r="A17" s="208" t="s">
        <v>198</v>
      </c>
      <c r="B17" s="183" t="s">
        <v>342</v>
      </c>
      <c r="C17" s="184" t="s">
        <v>308</v>
      </c>
      <c r="D17" s="209" t="s">
        <v>199</v>
      </c>
      <c r="E17" s="210" t="s">
        <v>256</v>
      </c>
      <c r="F17" s="211"/>
      <c r="G17" s="211"/>
      <c r="H17" s="211"/>
      <c r="I17" s="212"/>
    </row>
    <row r="18" spans="1:13" ht="14.25" thickTop="1">
      <c r="A18" s="213" t="s">
        <v>257</v>
      </c>
      <c r="B18" s="241">
        <f>+B41</f>
        <v>5443400</v>
      </c>
      <c r="C18" s="242">
        <v>2119200</v>
      </c>
      <c r="D18" s="243">
        <f>SUM(B18-C18)</f>
        <v>3324200</v>
      </c>
      <c r="E18" s="176"/>
      <c r="F18" s="196"/>
      <c r="G18" s="176"/>
      <c r="H18" s="176"/>
      <c r="I18" s="201"/>
    </row>
    <row r="19" spans="1:13">
      <c r="A19" s="214" t="s">
        <v>258</v>
      </c>
      <c r="B19" s="244">
        <f>明細書2!$B$16</f>
        <v>3176980</v>
      </c>
      <c r="C19" s="245">
        <v>3165380</v>
      </c>
      <c r="D19" s="246">
        <f t="shared" ref="D19:D23" si="2">SUM(B19-C19)</f>
        <v>11600</v>
      </c>
      <c r="E19" s="176"/>
      <c r="F19" s="196"/>
      <c r="G19" s="176"/>
      <c r="H19" s="176"/>
      <c r="I19" s="187"/>
    </row>
    <row r="20" spans="1:13">
      <c r="A20" s="214" t="s">
        <v>259</v>
      </c>
      <c r="B20" s="244">
        <f>明細書2!$B$35</f>
        <v>946450</v>
      </c>
      <c r="C20" s="245">
        <v>823318</v>
      </c>
      <c r="D20" s="246">
        <f t="shared" si="2"/>
        <v>123132</v>
      </c>
      <c r="E20" s="176"/>
      <c r="F20" s="196"/>
      <c r="G20" s="176"/>
      <c r="H20" s="176"/>
      <c r="I20" s="187"/>
    </row>
    <row r="21" spans="1:13">
      <c r="A21" s="214" t="s">
        <v>260</v>
      </c>
      <c r="B21" s="244">
        <f>明細書3!$B$10</f>
        <v>0</v>
      </c>
      <c r="C21" s="245">
        <v>80900</v>
      </c>
      <c r="D21" s="246">
        <f t="shared" si="2"/>
        <v>-80900</v>
      </c>
      <c r="E21" s="176"/>
      <c r="F21" s="196"/>
      <c r="G21" s="176"/>
      <c r="H21" s="176"/>
      <c r="I21" s="187"/>
    </row>
    <row r="22" spans="1:13">
      <c r="A22" s="214" t="s">
        <v>261</v>
      </c>
      <c r="B22" s="244">
        <f>明細書3!$B$17</f>
        <v>0</v>
      </c>
      <c r="C22" s="245">
        <v>90000</v>
      </c>
      <c r="D22" s="246">
        <f t="shared" si="2"/>
        <v>-90000</v>
      </c>
      <c r="E22" s="176"/>
      <c r="F22" s="196"/>
      <c r="G22" s="176"/>
      <c r="H22" s="176"/>
      <c r="I22" s="187"/>
    </row>
    <row r="23" spans="1:13" ht="14.25" thickBot="1">
      <c r="A23" s="214" t="s">
        <v>262</v>
      </c>
      <c r="B23" s="244">
        <f>明細書3!$B$31</f>
        <v>0</v>
      </c>
      <c r="C23" s="245">
        <v>339000</v>
      </c>
      <c r="D23" s="246">
        <f t="shared" si="2"/>
        <v>-339000</v>
      </c>
      <c r="E23" s="176"/>
      <c r="F23" s="196"/>
      <c r="G23" s="176"/>
      <c r="H23" s="176"/>
      <c r="I23" s="187"/>
    </row>
    <row r="24" spans="1:13" ht="14.25" thickTop="1">
      <c r="A24" s="215" t="s">
        <v>263</v>
      </c>
      <c r="B24" s="247">
        <f>SUM(B18:B23)</f>
        <v>9566830</v>
      </c>
      <c r="C24" s="247">
        <f>SUM(C18:C23)</f>
        <v>6617798</v>
      </c>
      <c r="D24" s="248">
        <f>SUM(D18:D23)</f>
        <v>2949032</v>
      </c>
      <c r="E24" s="216"/>
      <c r="F24" s="217"/>
      <c r="G24" s="216"/>
      <c r="H24" s="216"/>
      <c r="I24" s="218"/>
    </row>
    <row r="25" spans="1:13">
      <c r="A25" s="219" t="s">
        <v>264</v>
      </c>
      <c r="B25" s="249">
        <f>B14-B24</f>
        <v>-2523817</v>
      </c>
      <c r="C25" s="249">
        <v>258302</v>
      </c>
      <c r="D25" s="249">
        <f>D14-D24</f>
        <v>-2782119</v>
      </c>
      <c r="E25" s="220"/>
      <c r="F25" s="221"/>
      <c r="G25" s="220"/>
      <c r="H25" s="220"/>
      <c r="I25" s="222"/>
    </row>
    <row r="26" spans="1:13">
      <c r="A26" s="223" t="s">
        <v>265</v>
      </c>
      <c r="B26" s="250">
        <v>0</v>
      </c>
      <c r="C26" s="250">
        <v>0</v>
      </c>
      <c r="D26" s="251">
        <f>B26-C26</f>
        <v>0</v>
      </c>
      <c r="E26" s="220"/>
      <c r="F26" s="221"/>
      <c r="G26" s="220"/>
      <c r="H26" s="220"/>
      <c r="I26" s="222"/>
    </row>
    <row r="27" spans="1:13">
      <c r="A27" s="219" t="s">
        <v>266</v>
      </c>
      <c r="B27" s="249">
        <f>+B25-B26</f>
        <v>-2523817</v>
      </c>
      <c r="C27" s="249">
        <v>258302</v>
      </c>
      <c r="D27" s="249">
        <f>D25-D26</f>
        <v>-2782119</v>
      </c>
      <c r="E27" s="220"/>
      <c r="F27" s="221"/>
      <c r="G27" s="220"/>
      <c r="H27" s="220"/>
      <c r="I27" s="222"/>
      <c r="L27" s="224"/>
      <c r="M27" s="224"/>
    </row>
    <row r="28" spans="1:13">
      <c r="A28" s="223" t="s">
        <v>267</v>
      </c>
      <c r="B28" s="286">
        <v>1300000</v>
      </c>
      <c r="C28" s="251">
        <v>1969069</v>
      </c>
      <c r="D28" s="251">
        <f>B28-C28</f>
        <v>-669069</v>
      </c>
      <c r="E28" s="974"/>
      <c r="F28" s="975"/>
      <c r="G28" s="975"/>
      <c r="H28" s="975"/>
      <c r="I28" s="976"/>
    </row>
    <row r="29" spans="1:13" ht="14.25" thickBot="1">
      <c r="A29" s="225" t="s">
        <v>268</v>
      </c>
      <c r="B29" s="252">
        <f>+B27+B28</f>
        <v>-1223817</v>
      </c>
      <c r="C29" s="252">
        <v>2227371</v>
      </c>
      <c r="D29" s="252">
        <f>B29-C29</f>
        <v>-3451188</v>
      </c>
      <c r="E29" s="226"/>
      <c r="F29" s="227"/>
      <c r="G29" s="228"/>
      <c r="H29" s="228"/>
      <c r="I29" s="229"/>
    </row>
    <row r="30" spans="1:13" ht="15" thickTop="1">
      <c r="A30" s="176"/>
      <c r="B30" s="230"/>
      <c r="C30" s="181"/>
      <c r="D30" s="181"/>
      <c r="E30" s="176"/>
      <c r="F30" s="196"/>
      <c r="G30" s="176"/>
      <c r="H30" s="176"/>
      <c r="I30" s="176"/>
    </row>
    <row r="31" spans="1:13" ht="14.25">
      <c r="A31" s="179" t="s">
        <v>206</v>
      </c>
      <c r="B31" s="180"/>
      <c r="C31" s="181"/>
      <c r="D31" s="231"/>
      <c r="E31" s="176"/>
      <c r="F31" s="196"/>
      <c r="G31" s="176"/>
      <c r="H31" s="176"/>
      <c r="I31" s="176"/>
    </row>
    <row r="32" spans="1:13" ht="14.25" thickBot="1">
      <c r="A32" s="182" t="s">
        <v>198</v>
      </c>
      <c r="B32" s="183" t="s">
        <v>342</v>
      </c>
      <c r="C32" s="184" t="s">
        <v>308</v>
      </c>
      <c r="D32" s="198" t="s">
        <v>199</v>
      </c>
      <c r="E32" s="971" t="s">
        <v>200</v>
      </c>
      <c r="F32" s="972"/>
      <c r="G32" s="972"/>
      <c r="H32" s="972"/>
      <c r="I32" s="973"/>
    </row>
    <row r="33" spans="1:9" ht="12.75" customHeight="1" thickTop="1">
      <c r="A33" s="177" t="s">
        <v>336</v>
      </c>
      <c r="B33" s="284">
        <v>530000</v>
      </c>
      <c r="C33" s="236">
        <v>0</v>
      </c>
      <c r="D33" s="236">
        <f>B33-C33</f>
        <v>530000</v>
      </c>
      <c r="E33" s="232"/>
      <c r="F33" s="196"/>
      <c r="G33" s="178"/>
      <c r="H33" s="176"/>
      <c r="I33" s="187"/>
    </row>
    <row r="34" spans="1:9">
      <c r="A34" s="177" t="s">
        <v>346</v>
      </c>
      <c r="B34" s="273">
        <v>441400</v>
      </c>
      <c r="C34" s="236">
        <v>442000</v>
      </c>
      <c r="D34" s="236">
        <f>B34-C34</f>
        <v>-600</v>
      </c>
      <c r="E34" s="188"/>
      <c r="F34" s="196"/>
      <c r="G34" s="178"/>
      <c r="H34" s="176"/>
      <c r="I34" s="187"/>
    </row>
    <row r="35" spans="1:9">
      <c r="A35" s="177" t="s">
        <v>329</v>
      </c>
      <c r="B35" s="273">
        <v>500000</v>
      </c>
      <c r="C35" s="236">
        <v>400000</v>
      </c>
      <c r="D35" s="236">
        <f t="shared" ref="D35:D39" si="3">B35-C35</f>
        <v>100000</v>
      </c>
      <c r="E35" s="188"/>
      <c r="F35" s="196"/>
      <c r="G35" s="178"/>
      <c r="H35" s="176"/>
      <c r="I35" s="187"/>
    </row>
    <row r="36" spans="1:9" ht="12.75" customHeight="1">
      <c r="A36" s="177" t="s">
        <v>345</v>
      </c>
      <c r="B36" s="284">
        <v>2370000</v>
      </c>
      <c r="C36" s="236">
        <v>0</v>
      </c>
      <c r="D36" s="236">
        <f t="shared" si="3"/>
        <v>2370000</v>
      </c>
      <c r="E36" s="232"/>
      <c r="F36" s="196"/>
      <c r="G36" s="178"/>
      <c r="H36" s="176"/>
      <c r="I36" s="187"/>
    </row>
    <row r="37" spans="1:9" ht="12.75" customHeight="1">
      <c r="A37" s="177" t="s">
        <v>337</v>
      </c>
      <c r="B37" s="284">
        <f>562000+300000</f>
        <v>862000</v>
      </c>
      <c r="C37" s="236">
        <v>0</v>
      </c>
      <c r="D37" s="236">
        <f>B37-C37</f>
        <v>862000</v>
      </c>
      <c r="E37" s="232"/>
      <c r="F37" s="196"/>
      <c r="G37" s="178"/>
      <c r="H37" s="176"/>
      <c r="I37" s="187"/>
    </row>
    <row r="38" spans="1:9">
      <c r="A38" s="177" t="s">
        <v>103</v>
      </c>
      <c r="B38" s="273">
        <f>240000+500000</f>
        <v>740000</v>
      </c>
      <c r="C38" s="236">
        <v>648000</v>
      </c>
      <c r="D38" s="236">
        <f t="shared" si="3"/>
        <v>92000</v>
      </c>
      <c r="E38" s="188"/>
      <c r="F38" s="196"/>
      <c r="G38" s="178"/>
      <c r="H38" s="176"/>
      <c r="I38" s="187"/>
    </row>
    <row r="39" spans="1:9" ht="12.75" customHeight="1">
      <c r="A39" s="177" t="s">
        <v>327</v>
      </c>
      <c r="B39" s="236">
        <v>0</v>
      </c>
      <c r="C39" s="236">
        <v>16000</v>
      </c>
      <c r="D39" s="236">
        <f t="shared" si="3"/>
        <v>-16000</v>
      </c>
      <c r="E39" s="232"/>
      <c r="F39" s="196"/>
      <c r="G39" s="178"/>
      <c r="H39" s="176"/>
      <c r="I39" s="187"/>
    </row>
    <row r="40" spans="1:9">
      <c r="A40" s="177" t="s">
        <v>311</v>
      </c>
      <c r="B40" s="236">
        <v>0</v>
      </c>
      <c r="C40" s="236">
        <v>613200</v>
      </c>
      <c r="D40" s="236">
        <f>B40-C40</f>
        <v>-613200</v>
      </c>
      <c r="E40" s="188"/>
      <c r="F40" s="176"/>
      <c r="G40" s="176"/>
      <c r="H40" s="176"/>
      <c r="I40" s="187"/>
    </row>
    <row r="41" spans="1:9">
      <c r="A41" s="233" t="s">
        <v>139</v>
      </c>
      <c r="B41" s="253">
        <f>SUM(B33:B40)</f>
        <v>5443400</v>
      </c>
      <c r="C41" s="253">
        <v>2119200</v>
      </c>
      <c r="D41" s="253">
        <f>SUM(D33:D40)</f>
        <v>3324200</v>
      </c>
      <c r="E41" s="977"/>
      <c r="F41" s="978"/>
      <c r="G41" s="978"/>
      <c r="H41" s="978"/>
      <c r="I41" s="979"/>
    </row>
  </sheetData>
  <mergeCells count="4">
    <mergeCell ref="E4:I4"/>
    <mergeCell ref="E28:I28"/>
    <mergeCell ref="E32:I32"/>
    <mergeCell ref="E41:I41"/>
  </mergeCells>
  <phoneticPr fontId="2"/>
  <pageMargins left="0.31496062992125984" right="0.51181102362204722" top="0.74803149606299213" bottom="0.74803149606299213" header="0.31496062992125984" footer="0.31496062992125984"/>
  <pageSetup paperSize="9" scale="87"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3"/>
  <sheetViews>
    <sheetView workbookViewId="0">
      <selection activeCell="A8" sqref="A8"/>
    </sheetView>
  </sheetViews>
  <sheetFormatPr defaultColWidth="9" defaultRowHeight="13.5"/>
  <cols>
    <col min="1" max="1" width="32.125" style="594" customWidth="1"/>
    <col min="2" max="3" width="14" style="594" customWidth="1"/>
    <col min="4" max="4" width="11.875" style="594" customWidth="1"/>
    <col min="5" max="5" width="11.5" style="594" customWidth="1"/>
    <col min="6" max="6" width="3.875" style="594" customWidth="1"/>
    <col min="7" max="7" width="5" style="594" customWidth="1"/>
    <col min="8" max="8" width="9" style="594"/>
    <col min="9" max="9" width="7.75" style="594" customWidth="1"/>
    <col min="10" max="10" width="4" style="594" customWidth="1"/>
    <col min="11" max="11" width="4.125" style="594" customWidth="1"/>
    <col min="12" max="12" width="13.5" style="594" customWidth="1"/>
    <col min="13" max="16384" width="9" style="594"/>
  </cols>
  <sheetData>
    <row r="1" spans="1:12" ht="14.25">
      <c r="A1" s="394" t="s">
        <v>208</v>
      </c>
      <c r="B1" s="391"/>
      <c r="C1" s="392"/>
      <c r="D1" s="272"/>
      <c r="E1" s="437"/>
      <c r="F1" s="437"/>
      <c r="G1" s="437"/>
      <c r="H1" s="437"/>
      <c r="I1" s="437"/>
      <c r="J1" s="272"/>
      <c r="K1" s="272"/>
      <c r="L1" s="272"/>
    </row>
    <row r="2" spans="1:12" ht="14.25" thickBot="1">
      <c r="A2" s="395" t="s">
        <v>198</v>
      </c>
      <c r="B2" s="396" t="s">
        <v>342</v>
      </c>
      <c r="C2" s="397" t="s">
        <v>308</v>
      </c>
      <c r="D2" s="395" t="s">
        <v>199</v>
      </c>
      <c r="E2" s="962" t="s">
        <v>200</v>
      </c>
      <c r="F2" s="963"/>
      <c r="G2" s="963"/>
      <c r="H2" s="963"/>
      <c r="I2" s="963"/>
      <c r="J2" s="963"/>
      <c r="K2" s="963"/>
      <c r="L2" s="964"/>
    </row>
    <row r="3" spans="1:12" ht="14.25" thickTop="1">
      <c r="A3" s="399" t="s">
        <v>209</v>
      </c>
      <c r="B3" s="438">
        <v>551600</v>
      </c>
      <c r="C3" s="439">
        <v>530000</v>
      </c>
      <c r="D3" s="236">
        <f>+B3-C3</f>
        <v>21600</v>
      </c>
      <c r="E3" s="440" t="s">
        <v>409</v>
      </c>
      <c r="F3" s="440"/>
      <c r="G3" s="440"/>
      <c r="H3" s="440"/>
      <c r="I3" s="441"/>
      <c r="J3" s="442"/>
      <c r="K3" s="442"/>
      <c r="L3" s="443"/>
    </row>
    <row r="4" spans="1:12">
      <c r="A4" s="401" t="s">
        <v>210</v>
      </c>
      <c r="B4" s="268">
        <v>210000</v>
      </c>
      <c r="C4" s="444">
        <v>210000</v>
      </c>
      <c r="D4" s="236">
        <f t="shared" ref="D4:D15" si="0">+B4-C4</f>
        <v>0</v>
      </c>
      <c r="E4" s="445" t="s">
        <v>410</v>
      </c>
      <c r="F4" s="287"/>
      <c r="G4" s="287"/>
      <c r="H4" s="287"/>
      <c r="I4" s="287"/>
      <c r="J4" s="282"/>
      <c r="K4" s="282"/>
      <c r="L4" s="288"/>
    </row>
    <row r="5" spans="1:12">
      <c r="A5" s="401" t="s">
        <v>211</v>
      </c>
      <c r="B5" s="268">
        <v>1584000</v>
      </c>
      <c r="C5" s="446">
        <v>1584000</v>
      </c>
      <c r="D5" s="236">
        <f t="shared" si="0"/>
        <v>0</v>
      </c>
      <c r="E5" s="287" t="s">
        <v>272</v>
      </c>
      <c r="F5" s="287"/>
      <c r="G5" s="287"/>
      <c r="H5" s="287"/>
      <c r="I5" s="287"/>
      <c r="J5" s="282"/>
      <c r="K5" s="282"/>
      <c r="L5" s="288"/>
    </row>
    <row r="6" spans="1:12" ht="13.5" customHeight="1">
      <c r="A6" s="401" t="s">
        <v>212</v>
      </c>
      <c r="B6" s="446">
        <v>48000</v>
      </c>
      <c r="C6" s="446">
        <v>48000</v>
      </c>
      <c r="D6" s="236">
        <f t="shared" si="0"/>
        <v>0</v>
      </c>
      <c r="E6" s="447" t="s">
        <v>411</v>
      </c>
      <c r="F6" s="448"/>
      <c r="G6" s="448"/>
      <c r="H6" s="448"/>
      <c r="I6" s="448"/>
      <c r="J6" s="448"/>
      <c r="K6" s="448"/>
      <c r="L6" s="449"/>
    </row>
    <row r="7" spans="1:12">
      <c r="A7" s="401" t="s">
        <v>213</v>
      </c>
      <c r="B7" s="268">
        <v>60000</v>
      </c>
      <c r="C7" s="444">
        <v>60000</v>
      </c>
      <c r="D7" s="236">
        <f t="shared" si="0"/>
        <v>0</v>
      </c>
      <c r="E7" s="287" t="s">
        <v>412</v>
      </c>
      <c r="F7" s="287"/>
      <c r="G7" s="287"/>
      <c r="H7" s="287"/>
      <c r="I7" s="287"/>
      <c r="J7" s="282"/>
      <c r="K7" s="282"/>
      <c r="L7" s="288"/>
    </row>
    <row r="8" spans="1:12">
      <c r="A8" s="401" t="s">
        <v>214</v>
      </c>
      <c r="B8" s="268">
        <f>E8*G8</f>
        <v>0</v>
      </c>
      <c r="C8" s="444">
        <v>10000</v>
      </c>
      <c r="D8" s="236">
        <f t="shared" si="0"/>
        <v>-10000</v>
      </c>
      <c r="E8" s="280">
        <v>1290</v>
      </c>
      <c r="F8" s="271" t="s">
        <v>403</v>
      </c>
      <c r="G8" s="599">
        <v>0</v>
      </c>
      <c r="H8" s="287" t="s">
        <v>404</v>
      </c>
      <c r="I8" s="287"/>
      <c r="J8" s="282"/>
      <c r="K8" s="282"/>
      <c r="L8" s="288"/>
    </row>
    <row r="9" spans="1:12">
      <c r="A9" s="401" t="s">
        <v>50</v>
      </c>
      <c r="B9" s="268">
        <v>0</v>
      </c>
      <c r="C9" s="446">
        <v>0</v>
      </c>
      <c r="D9" s="236">
        <f t="shared" si="0"/>
        <v>0</v>
      </c>
      <c r="E9" s="287"/>
      <c r="F9" s="287"/>
      <c r="G9" s="287"/>
      <c r="H9" s="287"/>
      <c r="I9" s="287"/>
      <c r="J9" s="282"/>
      <c r="K9" s="282"/>
      <c r="L9" s="288"/>
    </row>
    <row r="10" spans="1:12">
      <c r="A10" s="401" t="s">
        <v>215</v>
      </c>
      <c r="B10" s="268">
        <v>353380</v>
      </c>
      <c r="C10" s="268">
        <v>353380</v>
      </c>
      <c r="D10" s="236">
        <f t="shared" si="0"/>
        <v>0</v>
      </c>
      <c r="E10" s="445" t="s">
        <v>338</v>
      </c>
      <c r="F10" s="287"/>
      <c r="G10" s="287"/>
      <c r="H10" s="287"/>
      <c r="I10" s="287"/>
      <c r="J10" s="282"/>
      <c r="K10" s="282"/>
      <c r="L10" s="288"/>
    </row>
    <row r="11" spans="1:12">
      <c r="A11" s="401" t="s">
        <v>216</v>
      </c>
      <c r="B11" s="268">
        <v>30000</v>
      </c>
      <c r="C11" s="444">
        <v>30000</v>
      </c>
      <c r="D11" s="236">
        <f t="shared" si="0"/>
        <v>0</v>
      </c>
      <c r="E11" s="287" t="s">
        <v>405</v>
      </c>
      <c r="F11" s="287"/>
      <c r="G11" s="287"/>
      <c r="H11" s="287"/>
      <c r="I11" s="287"/>
      <c r="J11" s="282"/>
      <c r="K11" s="282"/>
      <c r="L11" s="288"/>
    </row>
    <row r="12" spans="1:12">
      <c r="A12" s="401" t="s">
        <v>217</v>
      </c>
      <c r="B12" s="268">
        <v>70000</v>
      </c>
      <c r="C12" s="444">
        <v>70000</v>
      </c>
      <c r="D12" s="236">
        <f t="shared" si="0"/>
        <v>0</v>
      </c>
      <c r="E12" s="287"/>
      <c r="F12" s="287"/>
      <c r="G12" s="287"/>
      <c r="H12" s="287"/>
      <c r="I12" s="287"/>
      <c r="J12" s="282"/>
      <c r="K12" s="282"/>
      <c r="L12" s="288"/>
    </row>
    <row r="13" spans="1:12">
      <c r="A13" s="401" t="s">
        <v>273</v>
      </c>
      <c r="B13" s="268">
        <v>50000</v>
      </c>
      <c r="C13" s="444">
        <v>50000</v>
      </c>
      <c r="D13" s="236">
        <f t="shared" si="0"/>
        <v>0</v>
      </c>
      <c r="E13" s="305" t="s">
        <v>309</v>
      </c>
      <c r="F13" s="287"/>
      <c r="G13" s="287"/>
      <c r="H13" s="287"/>
      <c r="I13" s="287"/>
      <c r="J13" s="282"/>
      <c r="K13" s="282"/>
      <c r="L13" s="288"/>
    </row>
    <row r="14" spans="1:12">
      <c r="A14" s="401" t="s">
        <v>218</v>
      </c>
      <c r="B14" s="446">
        <v>150000</v>
      </c>
      <c r="C14" s="446">
        <v>150000</v>
      </c>
      <c r="D14" s="236">
        <f>+B14-C14</f>
        <v>0</v>
      </c>
      <c r="E14" s="287" t="s">
        <v>274</v>
      </c>
      <c r="F14" s="287"/>
      <c r="G14" s="287"/>
      <c r="H14" s="287"/>
      <c r="I14" s="287"/>
      <c r="J14" s="282"/>
      <c r="K14" s="282"/>
      <c r="L14" s="288"/>
    </row>
    <row r="15" spans="1:12" ht="14.25" thickBot="1">
      <c r="A15" s="450" t="s">
        <v>168</v>
      </c>
      <c r="B15" s="451">
        <v>70000</v>
      </c>
      <c r="C15" s="452">
        <v>70000</v>
      </c>
      <c r="D15" s="453">
        <f t="shared" si="0"/>
        <v>0</v>
      </c>
      <c r="E15" s="454" t="s">
        <v>396</v>
      </c>
      <c r="F15" s="454"/>
      <c r="G15" s="454"/>
      <c r="H15" s="454"/>
      <c r="I15" s="454"/>
      <c r="J15" s="455"/>
      <c r="K15" s="455"/>
      <c r="L15" s="456"/>
    </row>
    <row r="16" spans="1:12" ht="14.25" thickTop="1">
      <c r="A16" s="457" t="s">
        <v>139</v>
      </c>
      <c r="B16" s="279">
        <f>SUM(B3:B15)</f>
        <v>3176980</v>
      </c>
      <c r="C16" s="279">
        <v>3165380</v>
      </c>
      <c r="D16" s="600">
        <f>SUM(D3:D15)</f>
        <v>11600</v>
      </c>
      <c r="E16" s="458"/>
      <c r="F16" s="459"/>
      <c r="G16" s="459"/>
      <c r="H16" s="459"/>
      <c r="I16" s="459"/>
      <c r="J16" s="307"/>
      <c r="K16" s="307"/>
      <c r="L16" s="460"/>
    </row>
    <row r="17" spans="1:12" ht="14.25">
      <c r="A17" s="272"/>
      <c r="B17" s="391"/>
      <c r="C17" s="461"/>
      <c r="D17" s="272"/>
      <c r="E17" s="437"/>
      <c r="F17" s="437"/>
      <c r="G17" s="437"/>
      <c r="H17" s="437"/>
      <c r="I17" s="437"/>
      <c r="J17" s="272"/>
      <c r="K17" s="272"/>
      <c r="L17" s="272"/>
    </row>
    <row r="18" spans="1:12" ht="14.25">
      <c r="A18" s="394" t="s">
        <v>219</v>
      </c>
      <c r="B18" s="391"/>
      <c r="C18" s="392"/>
      <c r="D18" s="272"/>
      <c r="E18" s="437"/>
      <c r="F18" s="437"/>
      <c r="G18" s="437"/>
      <c r="H18" s="437"/>
      <c r="I18" s="437"/>
      <c r="J18" s="272"/>
      <c r="K18" s="272"/>
      <c r="L18" s="272"/>
    </row>
    <row r="19" spans="1:12" ht="14.25" thickBot="1">
      <c r="A19" s="395" t="s">
        <v>198</v>
      </c>
      <c r="B19" s="396" t="s">
        <v>342</v>
      </c>
      <c r="C19" s="397" t="s">
        <v>308</v>
      </c>
      <c r="D19" s="395" t="s">
        <v>199</v>
      </c>
      <c r="E19" s="962" t="s">
        <v>200</v>
      </c>
      <c r="F19" s="963"/>
      <c r="G19" s="963"/>
      <c r="H19" s="963"/>
      <c r="I19" s="963"/>
      <c r="J19" s="963"/>
      <c r="K19" s="963"/>
      <c r="L19" s="964"/>
    </row>
    <row r="20" spans="1:12" ht="14.25" thickTop="1">
      <c r="A20" s="399" t="s">
        <v>220</v>
      </c>
      <c r="B20" s="400">
        <f>+F20+(I20*K20)</f>
        <v>205000</v>
      </c>
      <c r="C20" s="400">
        <v>220000</v>
      </c>
      <c r="D20" s="462">
        <f>B20-C20</f>
        <v>-15000</v>
      </c>
      <c r="E20" s="463"/>
      <c r="F20" s="980">
        <v>30000</v>
      </c>
      <c r="G20" s="980"/>
      <c r="H20" s="980"/>
      <c r="I20" s="275">
        <v>5000</v>
      </c>
      <c r="J20" s="269" t="s">
        <v>207</v>
      </c>
      <c r="K20" s="272">
        <v>35</v>
      </c>
      <c r="L20" s="464" t="s">
        <v>196</v>
      </c>
    </row>
    <row r="21" spans="1:12">
      <c r="A21" s="401" t="s">
        <v>221</v>
      </c>
      <c r="B21" s="268">
        <f>+(E21*G21)+(I21*K21)</f>
        <v>185000</v>
      </c>
      <c r="C21" s="268">
        <v>60000</v>
      </c>
      <c r="D21" s="446">
        <f>B21-C21</f>
        <v>125000</v>
      </c>
      <c r="E21" s="465">
        <v>5000</v>
      </c>
      <c r="F21" s="271" t="s">
        <v>207</v>
      </c>
      <c r="G21" s="272">
        <v>37</v>
      </c>
      <c r="H21" s="272" t="s">
        <v>296</v>
      </c>
      <c r="I21" s="276">
        <v>2500</v>
      </c>
      <c r="J21" s="271" t="s">
        <v>207</v>
      </c>
      <c r="K21" s="308">
        <v>0</v>
      </c>
      <c r="L21" s="301" t="s">
        <v>222</v>
      </c>
    </row>
    <row r="22" spans="1:12">
      <c r="A22" s="401" t="s">
        <v>223</v>
      </c>
      <c r="B22" s="268">
        <f>+E22*G22</f>
        <v>75075</v>
      </c>
      <c r="C22" s="268">
        <v>84968</v>
      </c>
      <c r="D22" s="446">
        <f t="shared" ref="D22:D34" si="1">B22-C22</f>
        <v>-9893</v>
      </c>
      <c r="E22" s="465">
        <f>165*13</f>
        <v>2145</v>
      </c>
      <c r="F22" s="271" t="s">
        <v>207</v>
      </c>
      <c r="G22" s="272">
        <v>35</v>
      </c>
      <c r="H22" s="272" t="s">
        <v>222</v>
      </c>
      <c r="I22" s="277" t="s">
        <v>407</v>
      </c>
      <c r="J22" s="278"/>
      <c r="K22" s="272"/>
      <c r="L22" s="466"/>
    </row>
    <row r="23" spans="1:12">
      <c r="A23" s="401" t="s">
        <v>224</v>
      </c>
      <c r="B23" s="268">
        <f t="shared" ref="B23:B29" si="2">+E23*G23</f>
        <v>63875</v>
      </c>
      <c r="C23" s="268">
        <v>69350</v>
      </c>
      <c r="D23" s="446">
        <f t="shared" si="1"/>
        <v>-5475</v>
      </c>
      <c r="E23" s="465">
        <v>1825</v>
      </c>
      <c r="F23" s="271" t="s">
        <v>207</v>
      </c>
      <c r="G23" s="272">
        <v>35</v>
      </c>
      <c r="H23" s="272" t="s">
        <v>222</v>
      </c>
      <c r="I23" s="277"/>
      <c r="J23" s="278"/>
      <c r="K23" s="272"/>
      <c r="L23" s="466"/>
    </row>
    <row r="24" spans="1:12" ht="13.5" hidden="1" customHeight="1">
      <c r="A24" s="401" t="s">
        <v>398</v>
      </c>
      <c r="B24" s="268"/>
      <c r="C24" s="268">
        <v>0</v>
      </c>
      <c r="D24" s="446">
        <f t="shared" si="1"/>
        <v>0</v>
      </c>
      <c r="E24" s="465">
        <v>1500</v>
      </c>
      <c r="F24" s="271" t="s">
        <v>207</v>
      </c>
      <c r="G24" s="272">
        <v>34</v>
      </c>
      <c r="H24" s="272" t="s">
        <v>222</v>
      </c>
      <c r="I24" s="277"/>
      <c r="J24" s="278"/>
      <c r="K24" s="272"/>
      <c r="L24" s="466"/>
    </row>
    <row r="25" spans="1:12">
      <c r="A25" s="401" t="s">
        <v>399</v>
      </c>
      <c r="B25" s="268">
        <f t="shared" ref="B25" si="3">+E25*G25</f>
        <v>52500</v>
      </c>
      <c r="C25" s="268">
        <v>0</v>
      </c>
      <c r="D25" s="446">
        <f t="shared" ref="D25" si="4">B25-C25</f>
        <v>52500</v>
      </c>
      <c r="E25" s="465">
        <v>1500</v>
      </c>
      <c r="F25" s="271" t="s">
        <v>207</v>
      </c>
      <c r="G25" s="272">
        <v>35</v>
      </c>
      <c r="H25" s="272" t="s">
        <v>222</v>
      </c>
      <c r="I25" s="277"/>
      <c r="J25" s="278"/>
      <c r="K25" s="272"/>
      <c r="L25" s="466"/>
    </row>
    <row r="26" spans="1:12">
      <c r="A26" s="401" t="s">
        <v>306</v>
      </c>
      <c r="B26" s="268">
        <v>8000</v>
      </c>
      <c r="C26" s="268">
        <v>8000</v>
      </c>
      <c r="D26" s="446">
        <f t="shared" si="1"/>
        <v>0</v>
      </c>
      <c r="E26" s="465">
        <v>8000</v>
      </c>
      <c r="F26" s="271" t="s">
        <v>207</v>
      </c>
      <c r="G26" s="272">
        <v>1</v>
      </c>
      <c r="H26" s="272" t="s">
        <v>196</v>
      </c>
      <c r="I26" s="277"/>
      <c r="J26" s="278"/>
      <c r="K26" s="272"/>
      <c r="L26" s="466"/>
    </row>
    <row r="27" spans="1:12">
      <c r="A27" s="401" t="s">
        <v>225</v>
      </c>
      <c r="B27" s="268">
        <f t="shared" si="2"/>
        <v>87500</v>
      </c>
      <c r="C27" s="268">
        <v>95000</v>
      </c>
      <c r="D27" s="446">
        <f t="shared" si="1"/>
        <v>-7500</v>
      </c>
      <c r="E27" s="465">
        <v>2500</v>
      </c>
      <c r="F27" s="271" t="s">
        <v>207</v>
      </c>
      <c r="G27" s="272">
        <v>35</v>
      </c>
      <c r="H27" s="272" t="s">
        <v>222</v>
      </c>
      <c r="I27" s="277"/>
      <c r="J27" s="278"/>
      <c r="K27" s="272"/>
      <c r="L27" s="466"/>
    </row>
    <row r="28" spans="1:12">
      <c r="A28" s="401" t="s">
        <v>226</v>
      </c>
      <c r="B28" s="268">
        <f t="shared" si="2"/>
        <v>122500</v>
      </c>
      <c r="C28" s="268">
        <v>133000</v>
      </c>
      <c r="D28" s="446">
        <f t="shared" si="1"/>
        <v>-10500</v>
      </c>
      <c r="E28" s="465">
        <v>3500</v>
      </c>
      <c r="F28" s="271" t="s">
        <v>207</v>
      </c>
      <c r="G28" s="272">
        <v>35</v>
      </c>
      <c r="H28" s="272" t="s">
        <v>222</v>
      </c>
      <c r="I28" s="277"/>
      <c r="J28" s="278"/>
      <c r="K28" s="272"/>
      <c r="L28" s="466"/>
    </row>
    <row r="29" spans="1:12">
      <c r="A29" s="401" t="s">
        <v>227</v>
      </c>
      <c r="B29" s="268">
        <f t="shared" si="2"/>
        <v>70000</v>
      </c>
      <c r="C29" s="268">
        <v>76000</v>
      </c>
      <c r="D29" s="446">
        <f t="shared" si="1"/>
        <v>-6000</v>
      </c>
      <c r="E29" s="465">
        <v>2000</v>
      </c>
      <c r="F29" s="271" t="s">
        <v>207</v>
      </c>
      <c r="G29" s="272">
        <v>35</v>
      </c>
      <c r="H29" s="272" t="s">
        <v>222</v>
      </c>
      <c r="I29" s="277"/>
      <c r="J29" s="278"/>
      <c r="K29" s="272"/>
      <c r="L29" s="466"/>
    </row>
    <row r="30" spans="1:12">
      <c r="A30" s="401" t="s">
        <v>228</v>
      </c>
      <c r="B30" s="268">
        <f>E30*G30</f>
        <v>14000</v>
      </c>
      <c r="C30" s="236">
        <v>14000</v>
      </c>
      <c r="D30" s="444">
        <f>B30-C30</f>
        <v>0</v>
      </c>
      <c r="E30" s="467">
        <v>7000</v>
      </c>
      <c r="F30" s="271" t="s">
        <v>207</v>
      </c>
      <c r="G30" s="272">
        <v>2</v>
      </c>
      <c r="H30" s="272" t="s">
        <v>297</v>
      </c>
      <c r="I30" s="468"/>
      <c r="J30" s="278"/>
      <c r="K30" s="272"/>
      <c r="L30" s="301"/>
    </row>
    <row r="31" spans="1:12">
      <c r="A31" s="401" t="s">
        <v>229</v>
      </c>
      <c r="B31" s="268">
        <v>50000</v>
      </c>
      <c r="C31" s="236">
        <v>50000</v>
      </c>
      <c r="D31" s="444">
        <f t="shared" si="1"/>
        <v>0</v>
      </c>
      <c r="E31" s="402"/>
      <c r="F31" s="272"/>
      <c r="G31" s="272"/>
      <c r="H31" s="272"/>
      <c r="I31" s="272"/>
      <c r="J31" s="272"/>
      <c r="K31" s="272"/>
      <c r="L31" s="301"/>
    </row>
    <row r="32" spans="1:12">
      <c r="A32" s="639" t="s">
        <v>230</v>
      </c>
      <c r="B32" s="268">
        <v>2000</v>
      </c>
      <c r="C32" s="236">
        <v>2000</v>
      </c>
      <c r="D32" s="444">
        <f t="shared" si="1"/>
        <v>0</v>
      </c>
      <c r="E32" s="402"/>
      <c r="F32" s="272"/>
      <c r="G32" s="272"/>
      <c r="H32" s="272"/>
      <c r="I32" s="272"/>
      <c r="J32" s="272"/>
      <c r="K32" s="272"/>
      <c r="L32" s="301"/>
    </row>
    <row r="33" spans="1:12">
      <c r="A33" s="401" t="s">
        <v>231</v>
      </c>
      <c r="B33" s="268">
        <v>5000</v>
      </c>
      <c r="C33" s="236">
        <v>5000</v>
      </c>
      <c r="D33" s="444">
        <f t="shared" si="1"/>
        <v>0</v>
      </c>
      <c r="E33" s="402"/>
      <c r="F33" s="272"/>
      <c r="G33" s="272"/>
      <c r="H33" s="272"/>
      <c r="I33" s="272"/>
      <c r="J33" s="272"/>
      <c r="K33" s="272"/>
      <c r="L33" s="301"/>
    </row>
    <row r="34" spans="1:12" ht="14.25" thickBot="1">
      <c r="A34" s="401" t="s">
        <v>232</v>
      </c>
      <c r="B34" s="268">
        <v>6000</v>
      </c>
      <c r="C34" s="236">
        <v>6000</v>
      </c>
      <c r="D34" s="444">
        <f t="shared" si="1"/>
        <v>0</v>
      </c>
      <c r="E34" s="402"/>
      <c r="F34" s="272"/>
      <c r="G34" s="272"/>
      <c r="H34" s="272"/>
      <c r="I34" s="272"/>
      <c r="J34" s="272"/>
      <c r="K34" s="272"/>
      <c r="L34" s="301"/>
    </row>
    <row r="35" spans="1:12" ht="14.25" thickTop="1">
      <c r="A35" s="457" t="s">
        <v>139</v>
      </c>
      <c r="B35" s="285">
        <f>SUM(B20:B34)</f>
        <v>946450</v>
      </c>
      <c r="C35" s="285">
        <v>823318</v>
      </c>
      <c r="D35" s="285">
        <f>SUM(D20:D34)</f>
        <v>123132</v>
      </c>
      <c r="E35" s="458"/>
      <c r="F35" s="459"/>
      <c r="G35" s="459"/>
      <c r="H35" s="459"/>
      <c r="I35" s="459"/>
      <c r="J35" s="307"/>
      <c r="K35" s="307"/>
      <c r="L35" s="460"/>
    </row>
    <row r="37" spans="1:12" ht="14.25">
      <c r="A37" s="394" t="s">
        <v>310</v>
      </c>
      <c r="B37" s="391"/>
      <c r="C37" s="392"/>
      <c r="D37" s="272"/>
      <c r="E37" s="437"/>
      <c r="F37" s="437"/>
      <c r="G37" s="437"/>
      <c r="H37" s="437"/>
      <c r="I37" s="437"/>
      <c r="J37" s="272"/>
      <c r="K37" s="272"/>
      <c r="L37" s="272"/>
    </row>
    <row r="38" spans="1:12" ht="14.25" thickBot="1">
      <c r="A38" s="395" t="s">
        <v>198</v>
      </c>
      <c r="B38" s="396" t="s">
        <v>342</v>
      </c>
      <c r="C38" s="397" t="s">
        <v>308</v>
      </c>
      <c r="D38" s="395" t="s">
        <v>199</v>
      </c>
      <c r="E38" s="962" t="s">
        <v>200</v>
      </c>
      <c r="F38" s="963"/>
      <c r="G38" s="963"/>
      <c r="H38" s="963"/>
      <c r="I38" s="963"/>
      <c r="J38" s="963"/>
      <c r="K38" s="963"/>
      <c r="L38" s="964"/>
    </row>
    <row r="39" spans="1:12" ht="14.25" thickTop="1">
      <c r="A39" s="640" t="s">
        <v>275</v>
      </c>
      <c r="B39" s="236">
        <v>200000</v>
      </c>
      <c r="C39" s="236">
        <v>200000</v>
      </c>
      <c r="D39" s="236">
        <f>B39-C39</f>
        <v>0</v>
      </c>
      <c r="E39" s="280"/>
      <c r="F39" s="287"/>
      <c r="G39" s="287"/>
      <c r="H39" s="287"/>
      <c r="I39" s="287"/>
      <c r="J39" s="282"/>
      <c r="K39" s="282"/>
      <c r="L39" s="288"/>
    </row>
    <row r="40" spans="1:12">
      <c r="A40" s="641" t="s">
        <v>276</v>
      </c>
      <c r="B40" s="268">
        <f>+E40*G40</f>
        <v>670800</v>
      </c>
      <c r="C40" s="469">
        <v>655350</v>
      </c>
      <c r="D40" s="469">
        <f>B40-C40</f>
        <v>15450</v>
      </c>
      <c r="E40" s="470">
        <v>1290</v>
      </c>
      <c r="F40" s="471" t="s">
        <v>207</v>
      </c>
      <c r="G40" s="472">
        <v>520</v>
      </c>
      <c r="H40" s="473" t="s">
        <v>330</v>
      </c>
      <c r="I40" s="473"/>
      <c r="J40" s="474"/>
      <c r="K40" s="474"/>
      <c r="L40" s="475"/>
    </row>
    <row r="41" spans="1:12">
      <c r="A41" s="640" t="s">
        <v>277</v>
      </c>
      <c r="B41" s="236">
        <v>100000</v>
      </c>
      <c r="C41" s="236">
        <v>100000</v>
      </c>
      <c r="D41" s="236">
        <f>B41-C41</f>
        <v>0</v>
      </c>
      <c r="E41" s="280"/>
      <c r="F41" s="287"/>
      <c r="G41" s="287"/>
      <c r="H41" s="287"/>
      <c r="I41" s="287"/>
      <c r="J41" s="282"/>
      <c r="K41" s="282"/>
      <c r="L41" s="288"/>
    </row>
    <row r="42" spans="1:12" ht="14.25" thickBot="1">
      <c r="A42" s="403" t="s">
        <v>400</v>
      </c>
      <c r="B42" s="236">
        <v>0</v>
      </c>
      <c r="C42" s="236">
        <v>0</v>
      </c>
      <c r="D42" s="236">
        <f>B42-C42</f>
        <v>0</v>
      </c>
      <c r="E42" s="280"/>
      <c r="F42" s="287"/>
      <c r="G42" s="287"/>
      <c r="H42" s="287"/>
      <c r="I42" s="287"/>
      <c r="J42" s="282"/>
      <c r="K42" s="282"/>
      <c r="L42" s="288"/>
    </row>
    <row r="43" spans="1:12" ht="14.25" thickTop="1">
      <c r="A43" s="457" t="s">
        <v>139</v>
      </c>
      <c r="B43" s="476">
        <f>SUM(B39:B42)</f>
        <v>970800</v>
      </c>
      <c r="C43" s="476">
        <v>955350</v>
      </c>
      <c r="D43" s="285">
        <f>SUM(D39:D41)</f>
        <v>15450</v>
      </c>
      <c r="E43" s="458"/>
      <c r="F43" s="459"/>
      <c r="G43" s="459"/>
      <c r="H43" s="459"/>
      <c r="I43" s="459"/>
      <c r="J43" s="307"/>
      <c r="K43" s="307"/>
      <c r="L43" s="460"/>
    </row>
  </sheetData>
  <mergeCells count="4">
    <mergeCell ref="E2:L2"/>
    <mergeCell ref="E19:L19"/>
    <mergeCell ref="F20:H20"/>
    <mergeCell ref="E38:L38"/>
  </mergeCells>
  <phoneticPr fontId="2"/>
  <pageMargins left="0.31496062992125984" right="0.31496062992125984" top="0" bottom="0" header="0.31496062992125984" footer="0.31496062992125984"/>
  <pageSetup paperSize="9"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30"/>
  <sheetViews>
    <sheetView topLeftCell="A10" zoomScaleNormal="100" workbookViewId="0">
      <selection activeCell="K24" sqref="K24"/>
    </sheetView>
  </sheetViews>
  <sheetFormatPr defaultColWidth="9" defaultRowHeight="13.5"/>
  <cols>
    <col min="1" max="1" width="21.5" style="594" customWidth="1"/>
    <col min="2" max="3" width="14.125" style="594" customWidth="1"/>
    <col min="4" max="4" width="11" style="594" customWidth="1"/>
    <col min="5" max="5" width="9" style="594"/>
    <col min="6" max="6" width="3.5" style="594" customWidth="1"/>
    <col min="7" max="7" width="4.25" style="594" customWidth="1"/>
    <col min="8" max="8" width="36.125" style="594" customWidth="1"/>
    <col min="9" max="9" width="3.5" style="594" customWidth="1"/>
    <col min="10" max="10" width="7.5" style="594" customWidth="1"/>
    <col min="11" max="11" width="5.875" style="594" customWidth="1"/>
    <col min="12" max="12" width="9" style="594"/>
    <col min="13" max="13" width="4.125" style="594" customWidth="1"/>
    <col min="14" max="16384" width="9" style="594"/>
  </cols>
  <sheetData>
    <row r="1" spans="1:13" ht="14.25">
      <c r="A1" s="394" t="s">
        <v>233</v>
      </c>
      <c r="B1" s="391"/>
      <c r="C1" s="392"/>
      <c r="D1" s="272"/>
      <c r="E1" s="477"/>
      <c r="F1" s="272"/>
      <c r="G1" s="272"/>
      <c r="H1" s="272"/>
      <c r="I1" s="272"/>
      <c r="J1" s="272"/>
      <c r="K1" s="272"/>
      <c r="L1" s="272"/>
      <c r="M1" s="272"/>
    </row>
    <row r="2" spans="1:13" ht="14.25" thickBot="1">
      <c r="A2" s="395" t="s">
        <v>198</v>
      </c>
      <c r="B2" s="396" t="s">
        <v>343</v>
      </c>
      <c r="C2" s="397" t="s">
        <v>307</v>
      </c>
      <c r="D2" s="395" t="s">
        <v>199</v>
      </c>
      <c r="E2" s="962" t="s">
        <v>234</v>
      </c>
      <c r="F2" s="963"/>
      <c r="G2" s="963"/>
      <c r="H2" s="963"/>
      <c r="I2" s="963"/>
      <c r="J2" s="963"/>
      <c r="K2" s="963"/>
      <c r="L2" s="963"/>
      <c r="M2" s="964"/>
    </row>
    <row r="3" spans="1:13" ht="23.25" customHeight="1" thickTop="1">
      <c r="A3" s="478" t="s">
        <v>331</v>
      </c>
      <c r="B3" s="479">
        <f>E3*G3+E4*G4+E5*G5+E6*G6+E7*G7+E8*G8</f>
        <v>85900</v>
      </c>
      <c r="C3" s="236">
        <v>80900</v>
      </c>
      <c r="D3" s="480">
        <f>B3-C3</f>
        <v>5000</v>
      </c>
      <c r="E3" s="481">
        <v>37620</v>
      </c>
      <c r="F3" s="281" t="s">
        <v>332</v>
      </c>
      <c r="G3" s="281">
        <v>1</v>
      </c>
      <c r="H3" s="482" t="s">
        <v>416</v>
      </c>
      <c r="I3" s="482"/>
      <c r="J3" s="482"/>
      <c r="K3" s="482"/>
      <c r="L3" s="482"/>
      <c r="M3" s="483"/>
    </row>
    <row r="4" spans="1:13">
      <c r="A4" s="402"/>
      <c r="B4" s="479"/>
      <c r="C4" s="236"/>
      <c r="D4" s="484"/>
      <c r="E4" s="481">
        <v>30</v>
      </c>
      <c r="F4" s="281" t="s">
        <v>332</v>
      </c>
      <c r="G4" s="281">
        <v>80</v>
      </c>
      <c r="H4" s="282" t="s">
        <v>415</v>
      </c>
      <c r="I4" s="282"/>
      <c r="J4" s="282"/>
      <c r="K4" s="282"/>
      <c r="L4" s="282"/>
      <c r="M4" s="288"/>
    </row>
    <row r="5" spans="1:13" ht="13.5" customHeight="1">
      <c r="A5" s="402"/>
      <c r="B5" s="479"/>
      <c r="C5" s="236"/>
      <c r="D5" s="484"/>
      <c r="E5" s="485">
        <v>7520</v>
      </c>
      <c r="F5" s="281" t="s">
        <v>332</v>
      </c>
      <c r="G5" s="281">
        <v>1</v>
      </c>
      <c r="H5" s="486" t="s">
        <v>333</v>
      </c>
      <c r="I5" s="486"/>
      <c r="J5" s="486"/>
      <c r="K5" s="486"/>
      <c r="L5" s="486"/>
      <c r="M5" s="487"/>
    </row>
    <row r="6" spans="1:13">
      <c r="A6" s="402"/>
      <c r="B6" s="479"/>
      <c r="C6" s="236"/>
      <c r="D6" s="484"/>
      <c r="E6" s="481">
        <v>180</v>
      </c>
      <c r="F6" s="281" t="s">
        <v>332</v>
      </c>
      <c r="G6" s="281">
        <v>2</v>
      </c>
      <c r="H6" s="282" t="s">
        <v>414</v>
      </c>
      <c r="I6" s="282"/>
      <c r="J6" s="282"/>
      <c r="K6" s="282"/>
      <c r="L6" s="282"/>
      <c r="M6" s="288"/>
    </row>
    <row r="7" spans="1:13">
      <c r="A7" s="402"/>
      <c r="B7" s="479"/>
      <c r="C7" s="236"/>
      <c r="D7" s="484"/>
      <c r="E7" s="481">
        <v>19000</v>
      </c>
      <c r="F7" s="281"/>
      <c r="G7" s="281">
        <v>1</v>
      </c>
      <c r="H7" s="272" t="s">
        <v>334</v>
      </c>
      <c r="I7" s="282"/>
      <c r="J7" s="282"/>
      <c r="K7" s="282"/>
      <c r="L7" s="282"/>
      <c r="M7" s="288"/>
    </row>
    <row r="8" spans="1:13" ht="14.25" thickBot="1">
      <c r="A8" s="402"/>
      <c r="B8" s="479"/>
      <c r="C8" s="236"/>
      <c r="D8" s="484"/>
      <c r="E8" s="481">
        <v>19000</v>
      </c>
      <c r="F8" s="281"/>
      <c r="G8" s="281">
        <v>1</v>
      </c>
      <c r="H8" s="272" t="s">
        <v>335</v>
      </c>
      <c r="I8" s="282"/>
      <c r="J8" s="282"/>
      <c r="K8" s="282"/>
      <c r="L8" s="282"/>
      <c r="M8" s="288"/>
    </row>
    <row r="9" spans="1:13" ht="14.25" thickTop="1">
      <c r="A9" s="457" t="s">
        <v>139</v>
      </c>
      <c r="B9" s="279">
        <f>SUM(B3:B8)</f>
        <v>85900</v>
      </c>
      <c r="C9" s="279">
        <v>80900</v>
      </c>
      <c r="D9" s="279">
        <f>SUM(D3:D8)</f>
        <v>5000</v>
      </c>
      <c r="E9" s="306"/>
      <c r="F9" s="307"/>
      <c r="G9" s="307"/>
      <c r="H9" s="307"/>
      <c r="I9" s="307"/>
      <c r="J9" s="307"/>
      <c r="K9" s="307"/>
      <c r="L9" s="307"/>
      <c r="M9" s="460"/>
    </row>
    <row r="10" spans="1:13">
      <c r="A10" s="272"/>
      <c r="B10" s="393"/>
      <c r="C10" s="461"/>
      <c r="D10" s="272"/>
      <c r="E10" s="477"/>
      <c r="F10" s="272"/>
      <c r="G10" s="272"/>
      <c r="H10" s="272"/>
      <c r="I10" s="272"/>
      <c r="J10" s="272"/>
      <c r="K10" s="272"/>
      <c r="L10" s="272"/>
      <c r="M10" s="272"/>
    </row>
    <row r="11" spans="1:13" ht="14.25">
      <c r="A11" s="394" t="s">
        <v>235</v>
      </c>
      <c r="B11" s="391"/>
      <c r="C11" s="392"/>
      <c r="D11" s="272"/>
      <c r="E11" s="477"/>
      <c r="F11" s="272"/>
      <c r="G11" s="272"/>
      <c r="H11" s="272"/>
      <c r="I11" s="272"/>
      <c r="J11" s="272"/>
      <c r="K11" s="272"/>
      <c r="L11" s="272"/>
      <c r="M11" s="272"/>
    </row>
    <row r="12" spans="1:13" ht="14.25" thickBot="1">
      <c r="A12" s="395" t="s">
        <v>198</v>
      </c>
      <c r="B12" s="396" t="s">
        <v>342</v>
      </c>
      <c r="C12" s="397" t="s">
        <v>308</v>
      </c>
      <c r="D12" s="395" t="s">
        <v>199</v>
      </c>
      <c r="E12" s="962" t="s">
        <v>234</v>
      </c>
      <c r="F12" s="963"/>
      <c r="G12" s="963"/>
      <c r="H12" s="963"/>
      <c r="I12" s="963"/>
      <c r="J12" s="963"/>
      <c r="K12" s="963"/>
      <c r="L12" s="963"/>
      <c r="M12" s="964"/>
    </row>
    <row r="13" spans="1:13" ht="14.25" thickTop="1">
      <c r="A13" s="399" t="s">
        <v>236</v>
      </c>
      <c r="B13" s="488">
        <v>50000</v>
      </c>
      <c r="C13" s="488">
        <v>50000</v>
      </c>
      <c r="D13" s="438">
        <f>B13-C13</f>
        <v>0</v>
      </c>
      <c r="E13" s="489"/>
      <c r="F13" s="442"/>
      <c r="G13" s="442"/>
      <c r="H13" s="442"/>
      <c r="I13" s="442"/>
      <c r="J13" s="442"/>
      <c r="K13" s="442"/>
      <c r="L13" s="442"/>
      <c r="M13" s="443"/>
    </row>
    <row r="14" spans="1:13">
      <c r="A14" s="401" t="s">
        <v>237</v>
      </c>
      <c r="B14" s="235">
        <v>20000</v>
      </c>
      <c r="C14" s="235">
        <v>20000</v>
      </c>
      <c r="D14" s="236">
        <f>B14-C14</f>
        <v>0</v>
      </c>
      <c r="E14" s="490"/>
      <c r="F14" s="282"/>
      <c r="G14" s="282"/>
      <c r="H14" s="282"/>
      <c r="I14" s="282"/>
      <c r="J14" s="282"/>
      <c r="K14" s="282"/>
      <c r="L14" s="282"/>
      <c r="M14" s="288"/>
    </row>
    <row r="15" spans="1:13" ht="14.25" thickBot="1">
      <c r="A15" s="401" t="s">
        <v>238</v>
      </c>
      <c r="B15" s="235">
        <v>20000</v>
      </c>
      <c r="C15" s="235">
        <v>20000</v>
      </c>
      <c r="D15" s="236">
        <f>B15-C15</f>
        <v>0</v>
      </c>
      <c r="E15" s="490"/>
      <c r="F15" s="282"/>
      <c r="G15" s="282"/>
      <c r="H15" s="282"/>
      <c r="I15" s="282"/>
      <c r="J15" s="282"/>
      <c r="K15" s="282"/>
      <c r="L15" s="282"/>
      <c r="M15" s="288"/>
    </row>
    <row r="16" spans="1:13" ht="14.25" thickTop="1">
      <c r="A16" s="405" t="s">
        <v>139</v>
      </c>
      <c r="B16" s="491">
        <f>SUM(B13:B15)</f>
        <v>90000</v>
      </c>
      <c r="C16" s="491">
        <v>90000</v>
      </c>
      <c r="D16" s="274">
        <f>SUM(D13:D15)</f>
        <v>0</v>
      </c>
      <c r="E16" s="492"/>
      <c r="F16" s="408"/>
      <c r="G16" s="408"/>
      <c r="H16" s="408"/>
      <c r="I16" s="408"/>
      <c r="J16" s="408"/>
      <c r="K16" s="408"/>
      <c r="L16" s="408"/>
      <c r="M16" s="409"/>
    </row>
    <row r="17" spans="1:13">
      <c r="A17" s="272"/>
      <c r="B17" s="393"/>
      <c r="C17" s="461"/>
      <c r="D17" s="272"/>
      <c r="E17" s="477"/>
      <c r="F17" s="272"/>
      <c r="G17" s="272"/>
      <c r="H17" s="272"/>
      <c r="I17" s="272"/>
      <c r="J17" s="272"/>
      <c r="K17" s="272"/>
      <c r="L17" s="272"/>
      <c r="M17" s="272"/>
    </row>
    <row r="18" spans="1:13" ht="14.25">
      <c r="A18" s="394" t="s">
        <v>239</v>
      </c>
      <c r="B18" s="391"/>
      <c r="C18" s="392"/>
      <c r="D18" s="272"/>
      <c r="E18" s="477"/>
      <c r="F18" s="272"/>
      <c r="G18" s="272"/>
      <c r="H18" s="272"/>
      <c r="I18" s="272"/>
      <c r="J18" s="272"/>
      <c r="K18" s="272"/>
      <c r="L18" s="272"/>
      <c r="M18" s="272"/>
    </row>
    <row r="19" spans="1:13" ht="14.25" thickBot="1">
      <c r="A19" s="395" t="s">
        <v>198</v>
      </c>
      <c r="B19" s="396" t="s">
        <v>342</v>
      </c>
      <c r="C19" s="397" t="s">
        <v>308</v>
      </c>
      <c r="D19" s="395" t="s">
        <v>199</v>
      </c>
      <c r="E19" s="962" t="s">
        <v>240</v>
      </c>
      <c r="F19" s="963"/>
      <c r="G19" s="963"/>
      <c r="H19" s="963"/>
      <c r="I19" s="963"/>
      <c r="J19" s="963"/>
      <c r="K19" s="963"/>
      <c r="L19" s="963"/>
      <c r="M19" s="964"/>
    </row>
    <row r="20" spans="1:13" ht="14.25" thickTop="1">
      <c r="A20" s="401" t="s">
        <v>278</v>
      </c>
      <c r="B20" s="488">
        <f>+E20*G20</f>
        <v>117000</v>
      </c>
      <c r="C20" s="438">
        <v>45000</v>
      </c>
      <c r="D20" s="493">
        <f t="shared" ref="D20:D29" si="0">B20-C20</f>
        <v>72000</v>
      </c>
      <c r="E20" s="280">
        <v>3000</v>
      </c>
      <c r="F20" s="281" t="s">
        <v>207</v>
      </c>
      <c r="G20" s="282">
        <v>39</v>
      </c>
      <c r="H20" s="282" t="s">
        <v>196</v>
      </c>
      <c r="I20" s="282"/>
      <c r="J20" s="282"/>
      <c r="K20" s="282"/>
      <c r="L20" s="282"/>
      <c r="M20" s="288"/>
    </row>
    <row r="21" spans="1:13">
      <c r="A21" s="401" t="s">
        <v>279</v>
      </c>
      <c r="B21" s="235">
        <f>+E21*G21</f>
        <v>104910</v>
      </c>
      <c r="C21" s="236">
        <v>34000</v>
      </c>
      <c r="D21" s="236">
        <f t="shared" si="0"/>
        <v>70910</v>
      </c>
      <c r="E21" s="280">
        <f>1700+990</f>
        <v>2690</v>
      </c>
      <c r="F21" s="281" t="s">
        <v>207</v>
      </c>
      <c r="G21" s="282">
        <v>39</v>
      </c>
      <c r="H21" s="282" t="s">
        <v>397</v>
      </c>
      <c r="I21" s="282"/>
      <c r="J21" s="282"/>
      <c r="K21" s="282"/>
      <c r="L21" s="282"/>
      <c r="M21" s="288"/>
    </row>
    <row r="22" spans="1:13">
      <c r="A22" s="401" t="s">
        <v>280</v>
      </c>
      <c r="B22" s="235">
        <f>+E22*G22+J22*K22</f>
        <v>111000</v>
      </c>
      <c r="C22" s="236">
        <v>144000</v>
      </c>
      <c r="D22" s="236">
        <f t="shared" si="0"/>
        <v>-33000</v>
      </c>
      <c r="E22" s="280">
        <v>1500</v>
      </c>
      <c r="F22" s="281" t="s">
        <v>207</v>
      </c>
      <c r="G22" s="282">
        <v>35</v>
      </c>
      <c r="H22" s="282" t="s">
        <v>196</v>
      </c>
      <c r="I22" s="281" t="s">
        <v>281</v>
      </c>
      <c r="J22" s="303">
        <v>1500</v>
      </c>
      <c r="K22" s="304">
        <v>39</v>
      </c>
      <c r="L22" s="282"/>
      <c r="M22" s="288"/>
    </row>
    <row r="23" spans="1:13" hidden="1">
      <c r="A23" s="401"/>
      <c r="B23" s="235"/>
      <c r="C23" s="236"/>
      <c r="D23" s="236"/>
      <c r="E23" s="280"/>
      <c r="F23" s="281"/>
      <c r="G23" s="282"/>
      <c r="H23" s="282"/>
      <c r="I23" s="281"/>
      <c r="J23" s="494"/>
      <c r="K23" s="304"/>
      <c r="L23" s="282"/>
      <c r="M23" s="288"/>
    </row>
    <row r="24" spans="1:13">
      <c r="A24" s="401" t="s">
        <v>393</v>
      </c>
      <c r="B24" s="235">
        <f>+E24*G24+J24*K24</f>
        <v>49500</v>
      </c>
      <c r="C24" s="236">
        <v>0</v>
      </c>
      <c r="D24" s="236">
        <f t="shared" si="0"/>
        <v>49500</v>
      </c>
      <c r="E24" s="280">
        <v>3300</v>
      </c>
      <c r="F24" s="281" t="s">
        <v>207</v>
      </c>
      <c r="G24" s="282">
        <v>7</v>
      </c>
      <c r="H24" s="282" t="s">
        <v>394</v>
      </c>
      <c r="I24" s="281" t="s">
        <v>281</v>
      </c>
      <c r="J24" s="303">
        <v>2200</v>
      </c>
      <c r="K24" s="304">
        <v>12</v>
      </c>
      <c r="L24" s="282" t="s">
        <v>395</v>
      </c>
      <c r="M24" s="288"/>
    </row>
    <row r="25" spans="1:13">
      <c r="A25" s="401" t="s">
        <v>291</v>
      </c>
      <c r="B25" s="235">
        <v>0</v>
      </c>
      <c r="C25" s="236">
        <v>0</v>
      </c>
      <c r="D25" s="236">
        <f t="shared" si="0"/>
        <v>0</v>
      </c>
      <c r="E25" s="287"/>
      <c r="F25" s="281"/>
      <c r="G25" s="282"/>
      <c r="H25" s="282"/>
      <c r="I25" s="281"/>
      <c r="J25" s="303"/>
      <c r="K25" s="304"/>
      <c r="L25" s="282"/>
      <c r="M25" s="288"/>
    </row>
    <row r="26" spans="1:13">
      <c r="A26" s="401" t="s">
        <v>292</v>
      </c>
      <c r="B26" s="235">
        <v>0</v>
      </c>
      <c r="C26" s="236">
        <v>0</v>
      </c>
      <c r="D26" s="236">
        <f t="shared" si="0"/>
        <v>0</v>
      </c>
      <c r="E26" s="287" t="s">
        <v>408</v>
      </c>
      <c r="F26" s="281"/>
      <c r="G26" s="282"/>
      <c r="H26" s="282"/>
      <c r="I26" s="281"/>
      <c r="J26" s="303"/>
      <c r="K26" s="304"/>
      <c r="L26" s="282"/>
      <c r="M26" s="288"/>
    </row>
    <row r="27" spans="1:13">
      <c r="A27" s="401" t="s">
        <v>295</v>
      </c>
      <c r="B27" s="235">
        <f>+E27*G27</f>
        <v>80000</v>
      </c>
      <c r="C27" s="236">
        <v>60000</v>
      </c>
      <c r="D27" s="236">
        <f>B27-C27</f>
        <v>20000</v>
      </c>
      <c r="E27" s="287">
        <v>20000</v>
      </c>
      <c r="F27" s="281" t="s">
        <v>207</v>
      </c>
      <c r="G27" s="282">
        <v>4</v>
      </c>
      <c r="H27" s="282" t="s">
        <v>196</v>
      </c>
      <c r="I27" s="287"/>
      <c r="J27" s="287"/>
      <c r="K27" s="282"/>
      <c r="L27" s="282"/>
      <c r="M27" s="288"/>
    </row>
    <row r="28" spans="1:13">
      <c r="A28" s="401" t="s">
        <v>293</v>
      </c>
      <c r="B28" s="235">
        <v>51000</v>
      </c>
      <c r="C28" s="236">
        <v>51000</v>
      </c>
      <c r="D28" s="236">
        <f t="shared" si="0"/>
        <v>0</v>
      </c>
      <c r="E28" s="305"/>
      <c r="F28" s="281"/>
      <c r="G28" s="282"/>
      <c r="H28" s="282"/>
      <c r="I28" s="281"/>
      <c r="J28" s="495"/>
      <c r="K28" s="304"/>
      <c r="L28" s="282"/>
      <c r="M28" s="288"/>
    </row>
    <row r="29" spans="1:13" ht="14.25" thickBot="1">
      <c r="A29" s="401" t="s">
        <v>294</v>
      </c>
      <c r="B29" s="235">
        <v>25000</v>
      </c>
      <c r="C29" s="236">
        <v>25000</v>
      </c>
      <c r="D29" s="236">
        <f t="shared" si="0"/>
        <v>0</v>
      </c>
      <c r="E29" s="305"/>
      <c r="F29" s="281"/>
      <c r="G29" s="282"/>
      <c r="H29" s="282"/>
      <c r="I29" s="281"/>
      <c r="J29" s="495"/>
      <c r="K29" s="304"/>
      <c r="L29" s="282"/>
      <c r="M29" s="288"/>
    </row>
    <row r="30" spans="1:13" ht="14.25" thickTop="1">
      <c r="A30" s="457" t="s">
        <v>139</v>
      </c>
      <c r="B30" s="279">
        <f>SUM(B20:B29)</f>
        <v>538410</v>
      </c>
      <c r="C30" s="279">
        <f>SUM(C20:C29)</f>
        <v>359000</v>
      </c>
      <c r="D30" s="279">
        <f t="shared" ref="D30" si="1">SUM(D20:D29)</f>
        <v>179410</v>
      </c>
      <c r="E30" s="306"/>
      <c r="F30" s="307"/>
      <c r="G30" s="307"/>
      <c r="H30" s="307"/>
      <c r="I30" s="307"/>
      <c r="J30" s="307"/>
      <c r="K30" s="307"/>
      <c r="L30" s="307"/>
      <c r="M30" s="460"/>
    </row>
  </sheetData>
  <mergeCells count="3">
    <mergeCell ref="E2:M2"/>
    <mergeCell ref="E12:M12"/>
    <mergeCell ref="E19:M19"/>
  </mergeCells>
  <phoneticPr fontId="2"/>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B271D-A23F-4BA5-AB5D-D2B1A6CCFD62}">
  <dimension ref="A1:U32"/>
  <sheetViews>
    <sheetView zoomScaleNormal="100" workbookViewId="0">
      <pane xSplit="1" topLeftCell="B1" activePane="topRight" state="frozen"/>
      <selection sqref="A1:XFD1048576"/>
      <selection pane="topRight" activeCell="E32" sqref="E32:F32"/>
    </sheetView>
  </sheetViews>
  <sheetFormatPr defaultColWidth="9" defaultRowHeight="13.5"/>
  <cols>
    <col min="1" max="1" width="13" style="525" bestFit="1" customWidth="1"/>
    <col min="2" max="2" width="9.125" style="525" customWidth="1"/>
    <col min="3" max="7" width="9.5" style="525" customWidth="1"/>
    <col min="8" max="8" width="9.5" style="525" bestFit="1" customWidth="1"/>
    <col min="9" max="9" width="9.5" style="525" customWidth="1"/>
    <col min="10" max="10" width="9.25" style="525" customWidth="1"/>
    <col min="11" max="11" width="9.5" style="525" bestFit="1" customWidth="1"/>
    <col min="12" max="12" width="9.5" style="525" customWidth="1"/>
    <col min="13" max="17" width="9.125" style="525" customWidth="1"/>
    <col min="18" max="18" width="9.25" style="525" bestFit="1" customWidth="1"/>
    <col min="19" max="19" width="10.5" style="525" customWidth="1"/>
    <col min="20" max="20" width="10.25" style="525" bestFit="1" customWidth="1"/>
    <col min="21" max="21" width="9.25" style="525" bestFit="1" customWidth="1"/>
    <col min="22" max="16384" width="9" style="525"/>
  </cols>
  <sheetData>
    <row r="1" spans="1:21" ht="13.5" customHeight="1">
      <c r="A1" s="524"/>
      <c r="B1" s="660" t="s">
        <v>381</v>
      </c>
      <c r="C1" s="660" t="s">
        <v>382</v>
      </c>
      <c r="D1" s="660" t="s">
        <v>383</v>
      </c>
      <c r="E1" s="660" t="s">
        <v>380</v>
      </c>
      <c r="F1" s="660" t="s">
        <v>253</v>
      </c>
      <c r="G1" s="660" t="s">
        <v>388</v>
      </c>
      <c r="H1" s="657" t="s">
        <v>8</v>
      </c>
      <c r="I1" s="655" t="s">
        <v>5</v>
      </c>
      <c r="J1" s="660" t="s">
        <v>384</v>
      </c>
      <c r="K1" s="660" t="s">
        <v>385</v>
      </c>
      <c r="L1" s="660" t="s">
        <v>386</v>
      </c>
      <c r="M1" s="660" t="s">
        <v>387</v>
      </c>
      <c r="N1" s="648" t="s">
        <v>251</v>
      </c>
      <c r="O1" s="648" t="s">
        <v>270</v>
      </c>
      <c r="P1" s="657" t="s">
        <v>271</v>
      </c>
      <c r="Q1" s="657" t="s">
        <v>250</v>
      </c>
      <c r="R1" s="656" t="s">
        <v>6</v>
      </c>
      <c r="S1" s="657" t="s">
        <v>319</v>
      </c>
      <c r="T1" s="671" t="s">
        <v>164</v>
      </c>
      <c r="U1" s="669" t="s">
        <v>7</v>
      </c>
    </row>
    <row r="2" spans="1:21" ht="28.5" customHeight="1" thickBot="1">
      <c r="A2" s="526"/>
      <c r="B2" s="661"/>
      <c r="C2" s="661"/>
      <c r="D2" s="661"/>
      <c r="E2" s="661"/>
      <c r="F2" s="661"/>
      <c r="G2" s="661"/>
      <c r="H2" s="658"/>
      <c r="I2" s="659"/>
      <c r="J2" s="661"/>
      <c r="K2" s="661"/>
      <c r="L2" s="661"/>
      <c r="M2" s="661"/>
      <c r="N2" s="649"/>
      <c r="O2" s="649"/>
      <c r="P2" s="658"/>
      <c r="Q2" s="658"/>
      <c r="R2" s="668"/>
      <c r="S2" s="658"/>
      <c r="T2" s="672"/>
      <c r="U2" s="670"/>
    </row>
    <row r="3" spans="1:21" ht="14.25" thickTop="1">
      <c r="A3" s="527" t="s">
        <v>45</v>
      </c>
      <c r="B3" s="528">
        <f>委員会事業内訳表!D7</f>
        <v>35000</v>
      </c>
      <c r="C3" s="528">
        <f>委員会事業内訳表!D27</f>
        <v>220000</v>
      </c>
      <c r="D3" s="528">
        <f>委員会事業内訳表!C47</f>
        <v>0</v>
      </c>
      <c r="E3" s="528">
        <f>委員会事業内訳表!E68</f>
        <v>76000</v>
      </c>
      <c r="F3" s="528">
        <f>委員会事業内訳表!B90</f>
        <v>0</v>
      </c>
      <c r="G3" s="611">
        <f>委員会事業内訳表!N68</f>
        <v>400000</v>
      </c>
      <c r="H3" s="528">
        <v>0</v>
      </c>
      <c r="I3" s="613">
        <f t="shared" ref="I3:I15" si="0">SUM(B3:H3)</f>
        <v>731000</v>
      </c>
      <c r="J3" s="528">
        <f>委員会事業内訳表!H7</f>
        <v>36000</v>
      </c>
      <c r="K3" s="528">
        <f>委員会事業内訳表!J27</f>
        <v>640000</v>
      </c>
      <c r="L3" s="528">
        <f>委員会事業内訳表!J47</f>
        <v>279000</v>
      </c>
      <c r="M3" s="528">
        <f>委員会事業内訳表!H68</f>
        <v>0</v>
      </c>
      <c r="N3" s="528">
        <f>委員会事業内訳表!J90</f>
        <v>115000</v>
      </c>
      <c r="O3" s="528">
        <f>委員会事業内訳表!P68</f>
        <v>0</v>
      </c>
      <c r="P3" s="528">
        <v>0</v>
      </c>
      <c r="Q3" s="528">
        <v>0</v>
      </c>
      <c r="R3" s="530">
        <f t="shared" ref="R3:R15" si="1">SUM(J3:Q3)</f>
        <v>1070000</v>
      </c>
      <c r="S3" s="528">
        <f>委員会事業内訳表!N90</f>
        <v>0</v>
      </c>
      <c r="T3" s="531">
        <f>SUM(S3:S3)</f>
        <v>0</v>
      </c>
      <c r="U3" s="615">
        <f t="shared" ref="U3:U15" si="2">I3+R3</f>
        <v>1801000</v>
      </c>
    </row>
    <row r="4" spans="1:21">
      <c r="A4" s="533" t="s">
        <v>46</v>
      </c>
      <c r="B4" s="528">
        <f>委員会事業内訳表!D8</f>
        <v>0</v>
      </c>
      <c r="C4" s="528">
        <f>委員会事業内訳表!D28</f>
        <v>85000</v>
      </c>
      <c r="D4" s="528">
        <f>委員会事業内訳表!C48</f>
        <v>0</v>
      </c>
      <c r="E4" s="528">
        <f>委員会事業内訳表!E69</f>
        <v>150000</v>
      </c>
      <c r="F4" s="528">
        <f>委員会事業内訳表!B91</f>
        <v>0</v>
      </c>
      <c r="G4" s="611">
        <f>委員会事業内訳表!N69</f>
        <v>450000</v>
      </c>
      <c r="H4" s="534">
        <v>0</v>
      </c>
      <c r="I4" s="613">
        <f t="shared" si="0"/>
        <v>685000</v>
      </c>
      <c r="J4" s="528">
        <f>委員会事業内訳表!H8</f>
        <v>0</v>
      </c>
      <c r="K4" s="528">
        <f>委員会事業内訳表!J28</f>
        <v>0</v>
      </c>
      <c r="L4" s="528">
        <f>委員会事業内訳表!J48</f>
        <v>100000</v>
      </c>
      <c r="M4" s="528">
        <f>委員会事業内訳表!H69</f>
        <v>0</v>
      </c>
      <c r="N4" s="528">
        <f>委員会事業内訳表!J91</f>
        <v>125000</v>
      </c>
      <c r="O4" s="528">
        <f>委員会事業内訳表!P69</f>
        <v>0</v>
      </c>
      <c r="P4" s="534">
        <v>0</v>
      </c>
      <c r="Q4" s="528">
        <v>0</v>
      </c>
      <c r="R4" s="530">
        <f t="shared" si="1"/>
        <v>225000</v>
      </c>
      <c r="S4" s="528">
        <f>委員会事業内訳表!N91</f>
        <v>0</v>
      </c>
      <c r="T4" s="535">
        <f t="shared" ref="T4:T14" si="3">SUM(S4:S4)</f>
        <v>0</v>
      </c>
      <c r="U4" s="615">
        <f t="shared" si="2"/>
        <v>910000</v>
      </c>
    </row>
    <row r="5" spans="1:21">
      <c r="A5" s="533" t="s">
        <v>47</v>
      </c>
      <c r="B5" s="528">
        <f>委員会事業内訳表!D9</f>
        <v>0</v>
      </c>
      <c r="C5" s="528">
        <f>委員会事業内訳表!D29</f>
        <v>0</v>
      </c>
      <c r="D5" s="528">
        <f>委員会事業内訳表!C49</f>
        <v>0</v>
      </c>
      <c r="E5" s="528">
        <f>委員会事業内訳表!E70</f>
        <v>0</v>
      </c>
      <c r="F5" s="528">
        <f>委員会事業内訳表!B92</f>
        <v>0</v>
      </c>
      <c r="G5" s="528">
        <f>委員会事業内訳表!N70</f>
        <v>0</v>
      </c>
      <c r="H5" s="534">
        <v>0</v>
      </c>
      <c r="I5" s="529">
        <f t="shared" si="0"/>
        <v>0</v>
      </c>
      <c r="J5" s="528">
        <f>委員会事業内訳表!H9</f>
        <v>0</v>
      </c>
      <c r="K5" s="528">
        <f>委員会事業内訳表!J29</f>
        <v>50000</v>
      </c>
      <c r="L5" s="528">
        <f>委員会事業内訳表!J49</f>
        <v>0</v>
      </c>
      <c r="M5" s="528">
        <f>委員会事業内訳表!H70</f>
        <v>0</v>
      </c>
      <c r="N5" s="528">
        <f>委員会事業内訳表!J92</f>
        <v>0</v>
      </c>
      <c r="O5" s="528">
        <f>委員会事業内訳表!P70</f>
        <v>0</v>
      </c>
      <c r="P5" s="534">
        <v>0</v>
      </c>
      <c r="Q5" s="528">
        <v>0</v>
      </c>
      <c r="R5" s="530">
        <f t="shared" si="1"/>
        <v>50000</v>
      </c>
      <c r="S5" s="528">
        <f>委員会事業内訳表!N92</f>
        <v>0</v>
      </c>
      <c r="T5" s="535">
        <f t="shared" si="3"/>
        <v>0</v>
      </c>
      <c r="U5" s="532">
        <f t="shared" si="2"/>
        <v>50000</v>
      </c>
    </row>
    <row r="6" spans="1:21">
      <c r="A6" s="533" t="s">
        <v>48</v>
      </c>
      <c r="B6" s="528">
        <f>委員会事業内訳表!$D$10</f>
        <v>0</v>
      </c>
      <c r="C6" s="528">
        <f>委員会事業内訳表!D30</f>
        <v>0</v>
      </c>
      <c r="D6" s="528">
        <f>委員会事業内訳表!C50</f>
        <v>0</v>
      </c>
      <c r="E6" s="528">
        <f>委員会事業内訳表!E71</f>
        <v>121000</v>
      </c>
      <c r="F6" s="528">
        <f>委員会事業内訳表!B93</f>
        <v>0</v>
      </c>
      <c r="G6" s="611">
        <f>委員会事業内訳表!N71</f>
        <v>150000</v>
      </c>
      <c r="H6" s="534">
        <v>0</v>
      </c>
      <c r="I6" s="613">
        <f t="shared" si="0"/>
        <v>271000</v>
      </c>
      <c r="J6" s="528">
        <f>委員会事業内訳表!H10</f>
        <v>100000</v>
      </c>
      <c r="K6" s="528">
        <f>委員会事業内訳表!J30</f>
        <v>60000</v>
      </c>
      <c r="L6" s="528">
        <f>委員会事業内訳表!J50</f>
        <v>13000</v>
      </c>
      <c r="M6" s="528">
        <f>委員会事業内訳表!H71</f>
        <v>0</v>
      </c>
      <c r="N6" s="528">
        <f>委員会事業内訳表!J93</f>
        <v>0</v>
      </c>
      <c r="O6" s="528">
        <f>委員会事業内訳表!P71</f>
        <v>0</v>
      </c>
      <c r="P6" s="534">
        <v>0</v>
      </c>
      <c r="Q6" s="528">
        <v>0</v>
      </c>
      <c r="R6" s="530">
        <f t="shared" si="1"/>
        <v>173000</v>
      </c>
      <c r="S6" s="528">
        <f>委員会事業内訳表!N93</f>
        <v>0</v>
      </c>
      <c r="T6" s="535">
        <f t="shared" si="3"/>
        <v>0</v>
      </c>
      <c r="U6" s="615">
        <f t="shared" si="2"/>
        <v>444000</v>
      </c>
    </row>
    <row r="7" spans="1:21">
      <c r="A7" s="533" t="s">
        <v>49</v>
      </c>
      <c r="B7" s="528">
        <f>委員会事業内訳表!D11</f>
        <v>0</v>
      </c>
      <c r="C7" s="528">
        <f>委員会事業内訳表!D31</f>
        <v>40000</v>
      </c>
      <c r="D7" s="528">
        <f>委員会事業内訳表!C51</f>
        <v>0</v>
      </c>
      <c r="E7" s="528">
        <f>委員会事業内訳表!E72</f>
        <v>0</v>
      </c>
      <c r="F7" s="528">
        <f>委員会事業内訳表!B94</f>
        <v>0</v>
      </c>
      <c r="G7" s="528">
        <f>委員会事業内訳表!N72</f>
        <v>40000</v>
      </c>
      <c r="H7" s="534">
        <v>0</v>
      </c>
      <c r="I7" s="617">
        <f t="shared" si="0"/>
        <v>80000</v>
      </c>
      <c r="J7" s="528">
        <f>委員会事業内訳表!H11</f>
        <v>0</v>
      </c>
      <c r="K7" s="528">
        <f>委員会事業内訳表!J31</f>
        <v>100000</v>
      </c>
      <c r="L7" s="528">
        <f>委員会事業内訳表!J51</f>
        <v>0</v>
      </c>
      <c r="M7" s="528">
        <f>委員会事業内訳表!H72</f>
        <v>0</v>
      </c>
      <c r="N7" s="528">
        <f>委員会事業内訳表!J94</f>
        <v>450000</v>
      </c>
      <c r="O7" s="528">
        <f>委員会事業内訳表!P72</f>
        <v>0</v>
      </c>
      <c r="P7" s="534">
        <v>0</v>
      </c>
      <c r="Q7" s="528">
        <v>0</v>
      </c>
      <c r="R7" s="530">
        <f t="shared" si="1"/>
        <v>550000</v>
      </c>
      <c r="S7" s="528">
        <f>委員会事業内訳表!N94</f>
        <v>0</v>
      </c>
      <c r="T7" s="535">
        <f t="shared" si="3"/>
        <v>0</v>
      </c>
      <c r="U7" s="618">
        <f t="shared" si="2"/>
        <v>630000</v>
      </c>
    </row>
    <row r="8" spans="1:21">
      <c r="A8" s="533" t="s">
        <v>50</v>
      </c>
      <c r="B8" s="528">
        <f>委員会事業内訳表!D12</f>
        <v>0</v>
      </c>
      <c r="C8" s="528">
        <f>委員会事業内訳表!D32</f>
        <v>0</v>
      </c>
      <c r="D8" s="528">
        <f>委員会事業内訳表!C52</f>
        <v>0</v>
      </c>
      <c r="E8" s="528">
        <f>委員会事業内訳表!E73</f>
        <v>0</v>
      </c>
      <c r="F8" s="528">
        <f>委員会事業内訳表!B95</f>
        <v>0</v>
      </c>
      <c r="G8" s="528">
        <f>委員会事業内訳表!N73</f>
        <v>0</v>
      </c>
      <c r="H8" s="534">
        <v>0</v>
      </c>
      <c r="I8" s="529">
        <f t="shared" si="0"/>
        <v>0</v>
      </c>
      <c r="J8" s="528">
        <f>委員会事業内訳表!H12</f>
        <v>0</v>
      </c>
      <c r="K8" s="528">
        <f>委員会事業内訳表!J32</f>
        <v>0</v>
      </c>
      <c r="L8" s="528">
        <f>委員会事業内訳表!J52</f>
        <v>0</v>
      </c>
      <c r="M8" s="528">
        <f>委員会事業内訳表!H73</f>
        <v>0</v>
      </c>
      <c r="N8" s="528">
        <f>委員会事業内訳表!J95</f>
        <v>0</v>
      </c>
      <c r="O8" s="528">
        <f>委員会事業内訳表!P73</f>
        <v>0</v>
      </c>
      <c r="P8" s="534">
        <v>0</v>
      </c>
      <c r="Q8" s="528">
        <v>0</v>
      </c>
      <c r="R8" s="530">
        <f t="shared" si="1"/>
        <v>0</v>
      </c>
      <c r="S8" s="528">
        <f>委員会事業内訳表!N95</f>
        <v>0</v>
      </c>
      <c r="T8" s="535">
        <f t="shared" si="3"/>
        <v>0</v>
      </c>
      <c r="U8" s="532">
        <f t="shared" si="2"/>
        <v>0</v>
      </c>
    </row>
    <row r="9" spans="1:21">
      <c r="A9" s="533" t="s">
        <v>51</v>
      </c>
      <c r="B9" s="528">
        <f>委員会事業内訳表!D13</f>
        <v>0</v>
      </c>
      <c r="C9" s="528">
        <f>委員会事業内訳表!D33</f>
        <v>0</v>
      </c>
      <c r="D9" s="528">
        <f>委員会事業内訳表!C53</f>
        <v>0</v>
      </c>
      <c r="E9" s="528">
        <f>委員会事業内訳表!E74</f>
        <v>0</v>
      </c>
      <c r="F9" s="528">
        <f>委員会事業内訳表!B96</f>
        <v>0</v>
      </c>
      <c r="G9" s="528">
        <f>委員会事業内訳表!N74</f>
        <v>0</v>
      </c>
      <c r="H9" s="534">
        <v>0</v>
      </c>
      <c r="I9" s="529">
        <f t="shared" si="0"/>
        <v>0</v>
      </c>
      <c r="J9" s="528">
        <f>委員会事業内訳表!H13</f>
        <v>0</v>
      </c>
      <c r="K9" s="528">
        <f>委員会事業内訳表!J33</f>
        <v>100000</v>
      </c>
      <c r="L9" s="528">
        <f>委員会事業内訳表!J53</f>
        <v>160000</v>
      </c>
      <c r="M9" s="528">
        <f>委員会事業内訳表!H74</f>
        <v>0</v>
      </c>
      <c r="N9" s="528">
        <f>委員会事業内訳表!J96</f>
        <v>0</v>
      </c>
      <c r="O9" s="528">
        <f>委員会事業内訳表!P74</f>
        <v>0</v>
      </c>
      <c r="P9" s="534">
        <v>0</v>
      </c>
      <c r="Q9" s="528">
        <v>0</v>
      </c>
      <c r="R9" s="530">
        <f t="shared" si="1"/>
        <v>260000</v>
      </c>
      <c r="S9" s="528">
        <f>委員会事業内訳表!N96</f>
        <v>0</v>
      </c>
      <c r="T9" s="535">
        <f t="shared" si="3"/>
        <v>0</v>
      </c>
      <c r="U9" s="532">
        <f t="shared" si="2"/>
        <v>260000</v>
      </c>
    </row>
    <row r="10" spans="1:21">
      <c r="A10" s="533" t="s">
        <v>167</v>
      </c>
      <c r="B10" s="528">
        <f>委員会事業内訳表!D14</f>
        <v>0</v>
      </c>
      <c r="C10" s="528">
        <f>委員会事業内訳表!D34</f>
        <v>0</v>
      </c>
      <c r="D10" s="528">
        <f>委員会事業内訳表!C54</f>
        <v>0</v>
      </c>
      <c r="E10" s="528">
        <f>委員会事業内訳表!E75</f>
        <v>0</v>
      </c>
      <c r="F10" s="528">
        <f>委員会事業内訳表!B97</f>
        <v>0</v>
      </c>
      <c r="G10" s="528">
        <f>委員会事業内訳表!N75</f>
        <v>0</v>
      </c>
      <c r="H10" s="534">
        <v>0</v>
      </c>
      <c r="I10" s="529">
        <f t="shared" si="0"/>
        <v>0</v>
      </c>
      <c r="J10" s="528">
        <f>委員会事業内訳表!H14</f>
        <v>0</v>
      </c>
      <c r="K10" s="528">
        <f>委員会事業内訳表!J34</f>
        <v>0</v>
      </c>
      <c r="L10" s="528">
        <f>委員会事業内訳表!J54</f>
        <v>0</v>
      </c>
      <c r="M10" s="528">
        <f>委員会事業内訳表!H75</f>
        <v>0</v>
      </c>
      <c r="N10" s="528">
        <f>委員会事業内訳表!J97</f>
        <v>0</v>
      </c>
      <c r="O10" s="528">
        <f>委員会事業内訳表!P75</f>
        <v>0</v>
      </c>
      <c r="P10" s="534">
        <v>0</v>
      </c>
      <c r="Q10" s="528">
        <v>0</v>
      </c>
      <c r="R10" s="530">
        <f t="shared" si="1"/>
        <v>0</v>
      </c>
      <c r="S10" s="528">
        <f>委員会事業内訳表!N97</f>
        <v>0</v>
      </c>
      <c r="T10" s="535">
        <f t="shared" si="3"/>
        <v>0</v>
      </c>
      <c r="U10" s="532">
        <f t="shared" si="2"/>
        <v>0</v>
      </c>
    </row>
    <row r="11" spans="1:21">
      <c r="A11" s="533" t="s">
        <v>53</v>
      </c>
      <c r="B11" s="528">
        <f>委員会事業内訳表!D15</f>
        <v>0</v>
      </c>
      <c r="C11" s="528">
        <f>委員会事業内訳表!D35</f>
        <v>0</v>
      </c>
      <c r="D11" s="528">
        <f>委員会事業内訳表!C55</f>
        <v>0</v>
      </c>
      <c r="E11" s="528">
        <f>委員会事業内訳表!E76</f>
        <v>0</v>
      </c>
      <c r="F11" s="528">
        <f>委員会事業内訳表!B98</f>
        <v>0</v>
      </c>
      <c r="G11" s="611">
        <f>委員会事業内訳表!N76</f>
        <v>100000</v>
      </c>
      <c r="H11" s="534">
        <v>0</v>
      </c>
      <c r="I11" s="613">
        <f t="shared" si="0"/>
        <v>100000</v>
      </c>
      <c r="J11" s="528">
        <f>委員会事業内訳表!H15</f>
        <v>0</v>
      </c>
      <c r="K11" s="528">
        <f>委員会事業内訳表!J35</f>
        <v>10000</v>
      </c>
      <c r="L11" s="528">
        <f>委員会事業内訳表!J55</f>
        <v>0</v>
      </c>
      <c r="M11" s="528">
        <f>委員会事業内訳表!H76</f>
        <v>0</v>
      </c>
      <c r="N11" s="528">
        <f>委員会事業内訳表!J98</f>
        <v>0</v>
      </c>
      <c r="O11" s="528">
        <f>委員会事業内訳表!P76</f>
        <v>0</v>
      </c>
      <c r="P11" s="534">
        <v>0</v>
      </c>
      <c r="Q11" s="528">
        <v>0</v>
      </c>
      <c r="R11" s="530">
        <f t="shared" si="1"/>
        <v>10000</v>
      </c>
      <c r="S11" s="528">
        <f>委員会事業内訳表!N98</f>
        <v>0</v>
      </c>
      <c r="T11" s="535">
        <f t="shared" si="3"/>
        <v>0</v>
      </c>
      <c r="U11" s="615">
        <f t="shared" si="2"/>
        <v>110000</v>
      </c>
    </row>
    <row r="12" spans="1:21">
      <c r="A12" s="533" t="s">
        <v>54</v>
      </c>
      <c r="B12" s="528">
        <f>委員会事業内訳表!D16</f>
        <v>0</v>
      </c>
      <c r="C12" s="528">
        <f>委員会事業内訳表!D36</f>
        <v>0</v>
      </c>
      <c r="D12" s="528">
        <f>委員会事業内訳表!C56</f>
        <v>0</v>
      </c>
      <c r="E12" s="528">
        <f>委員会事業内訳表!E77</f>
        <v>0</v>
      </c>
      <c r="F12" s="528">
        <f>委員会事業内訳表!B99</f>
        <v>0</v>
      </c>
      <c r="G12" s="528">
        <f>委員会事業内訳表!N77</f>
        <v>10000</v>
      </c>
      <c r="H12" s="534">
        <v>0</v>
      </c>
      <c r="I12" s="529">
        <f t="shared" si="0"/>
        <v>10000</v>
      </c>
      <c r="J12" s="528">
        <f>委員会事業内訳表!H16</f>
        <v>0</v>
      </c>
      <c r="K12" s="528">
        <f>委員会事業内訳表!J36</f>
        <v>0</v>
      </c>
      <c r="L12" s="528">
        <f>委員会事業内訳表!J56</f>
        <v>7000</v>
      </c>
      <c r="M12" s="528">
        <f>委員会事業内訳表!H77</f>
        <v>0</v>
      </c>
      <c r="N12" s="528">
        <f>委員会事業内訳表!J99</f>
        <v>0</v>
      </c>
      <c r="O12" s="528">
        <f>委員会事業内訳表!P77</f>
        <v>0</v>
      </c>
      <c r="P12" s="534">
        <v>0</v>
      </c>
      <c r="Q12" s="528">
        <v>0</v>
      </c>
      <c r="R12" s="530">
        <f t="shared" si="1"/>
        <v>7000</v>
      </c>
      <c r="S12" s="528">
        <f>委員会事業内訳表!N99</f>
        <v>0</v>
      </c>
      <c r="T12" s="535">
        <f t="shared" si="3"/>
        <v>0</v>
      </c>
      <c r="U12" s="532">
        <f t="shared" si="2"/>
        <v>17000</v>
      </c>
    </row>
    <row r="13" spans="1:21">
      <c r="A13" s="533" t="s">
        <v>168</v>
      </c>
      <c r="B13" s="528">
        <f>委員会事業内訳表!D17</f>
        <v>0</v>
      </c>
      <c r="C13" s="528">
        <f>委員会事業内訳表!D37</f>
        <v>0</v>
      </c>
      <c r="D13" s="528">
        <f>委員会事業内訳表!C57</f>
        <v>0</v>
      </c>
      <c r="E13" s="528">
        <f>委員会事業内訳表!E78</f>
        <v>0</v>
      </c>
      <c r="F13" s="528">
        <f>委員会事業内訳表!B100</f>
        <v>0</v>
      </c>
      <c r="G13" s="528">
        <f>委員会事業内訳表!N78</f>
        <v>0</v>
      </c>
      <c r="H13" s="534">
        <v>0</v>
      </c>
      <c r="I13" s="529">
        <f t="shared" si="0"/>
        <v>0</v>
      </c>
      <c r="J13" s="528">
        <f>委員会事業内訳表!H17</f>
        <v>0</v>
      </c>
      <c r="K13" s="528">
        <f>委員会事業内訳表!J37</f>
        <v>0</v>
      </c>
      <c r="L13" s="528">
        <f>委員会事業内訳表!J57</f>
        <v>0</v>
      </c>
      <c r="M13" s="528">
        <f>委員会事業内訳表!H78</f>
        <v>0</v>
      </c>
      <c r="N13" s="528">
        <f>委員会事業内訳表!J100</f>
        <v>0</v>
      </c>
      <c r="O13" s="528">
        <f>委員会事業内訳表!P78</f>
        <v>0</v>
      </c>
      <c r="P13" s="534">
        <v>0</v>
      </c>
      <c r="Q13" s="528">
        <v>0</v>
      </c>
      <c r="R13" s="530">
        <f t="shared" si="1"/>
        <v>0</v>
      </c>
      <c r="S13" s="528">
        <f>委員会事業内訳表!N100</f>
        <v>0</v>
      </c>
      <c r="T13" s="535">
        <f t="shared" si="3"/>
        <v>0</v>
      </c>
      <c r="U13" s="532">
        <f t="shared" si="2"/>
        <v>0</v>
      </c>
    </row>
    <row r="14" spans="1:21">
      <c r="A14" s="536" t="s">
        <v>159</v>
      </c>
      <c r="B14" s="537">
        <f>委員会事業内訳表!D18</f>
        <v>0</v>
      </c>
      <c r="C14" s="528">
        <f>委員会事業内訳表!D38</f>
        <v>0</v>
      </c>
      <c r="D14" s="528">
        <f>委員会事業内訳表!C58</f>
        <v>0</v>
      </c>
      <c r="E14" s="528">
        <f>委員会事業内訳表!E79</f>
        <v>0</v>
      </c>
      <c r="F14" s="537">
        <f>委員会事業内訳表!B101</f>
        <v>0</v>
      </c>
      <c r="G14" s="528">
        <f>委員会事業内訳表!N79</f>
        <v>0</v>
      </c>
      <c r="H14" s="537">
        <v>0</v>
      </c>
      <c r="I14" s="538">
        <f t="shared" si="0"/>
        <v>0</v>
      </c>
      <c r="J14" s="528">
        <f>委員会事業内訳表!H18</f>
        <v>0</v>
      </c>
      <c r="K14" s="528">
        <f>委員会事業内訳表!J38</f>
        <v>0</v>
      </c>
      <c r="L14" s="528">
        <f>委員会事業内訳表!J58</f>
        <v>17000</v>
      </c>
      <c r="M14" s="528">
        <f>委員会事業内訳表!H79</f>
        <v>0</v>
      </c>
      <c r="N14" s="528">
        <f>委員会事業内訳表!J101</f>
        <v>0</v>
      </c>
      <c r="O14" s="528">
        <f>委員会事業内訳表!P79</f>
        <v>0</v>
      </c>
      <c r="P14" s="537">
        <v>0</v>
      </c>
      <c r="Q14" s="537">
        <v>0</v>
      </c>
      <c r="R14" s="539">
        <f t="shared" si="1"/>
        <v>17000</v>
      </c>
      <c r="S14" s="528">
        <f>委員会事業内訳表!N101</f>
        <v>0</v>
      </c>
      <c r="T14" s="540">
        <f t="shared" si="3"/>
        <v>0</v>
      </c>
      <c r="U14" s="532">
        <f t="shared" si="2"/>
        <v>17000</v>
      </c>
    </row>
    <row r="15" spans="1:21">
      <c r="A15" s="541" t="s">
        <v>55</v>
      </c>
      <c r="B15" s="542">
        <f>委員会事業内訳表!D19</f>
        <v>35000</v>
      </c>
      <c r="C15" s="543">
        <f>委員会事業内訳表!D39</f>
        <v>345000</v>
      </c>
      <c r="D15" s="543">
        <f>委員会事業内訳表!C59</f>
        <v>0</v>
      </c>
      <c r="E15" s="543">
        <f>委員会事業内訳表!E80</f>
        <v>347000</v>
      </c>
      <c r="F15" s="544">
        <f>委員会事業内訳表!B102</f>
        <v>0</v>
      </c>
      <c r="G15" s="612">
        <f>委員会事業内訳表!N80</f>
        <v>1150000</v>
      </c>
      <c r="H15" s="542">
        <f t="shared" ref="H15" si="4">SUM(H3:H14)</f>
        <v>0</v>
      </c>
      <c r="I15" s="614">
        <f t="shared" si="0"/>
        <v>1877000</v>
      </c>
      <c r="J15" s="543">
        <f>委員会事業内訳表!H19</f>
        <v>136000</v>
      </c>
      <c r="K15" s="543">
        <f>委員会事業内訳表!J39</f>
        <v>960000</v>
      </c>
      <c r="L15" s="543">
        <f>委員会事業内訳表!J59</f>
        <v>576000</v>
      </c>
      <c r="M15" s="543">
        <f>委員会事業内訳表!H80</f>
        <v>0</v>
      </c>
      <c r="N15" s="543">
        <f>委員会事業内訳表!J102</f>
        <v>690000</v>
      </c>
      <c r="O15" s="543">
        <f>委員会事業内訳表!P80</f>
        <v>0</v>
      </c>
      <c r="P15" s="542">
        <f>SUM(P3:P14)</f>
        <v>0</v>
      </c>
      <c r="Q15" s="542">
        <f>SUM(Q3:Q14)</f>
        <v>0</v>
      </c>
      <c r="R15" s="542">
        <f t="shared" si="1"/>
        <v>2362000</v>
      </c>
      <c r="S15" s="543">
        <f>委員会事業内訳表!N102</f>
        <v>0</v>
      </c>
      <c r="T15" s="542">
        <f>SUM(T3:T14)</f>
        <v>0</v>
      </c>
      <c r="U15" s="612">
        <f t="shared" si="2"/>
        <v>4239000</v>
      </c>
    </row>
    <row r="18" spans="1:10">
      <c r="A18" s="545"/>
      <c r="B18" s="655" t="s">
        <v>5</v>
      </c>
      <c r="C18" s="656" t="s">
        <v>6</v>
      </c>
      <c r="D18" s="666" t="s">
        <v>321</v>
      </c>
      <c r="E18" s="662" t="s">
        <v>40</v>
      </c>
      <c r="F18" s="663"/>
      <c r="G18" s="546"/>
      <c r="H18" s="546"/>
      <c r="I18" s="546"/>
      <c r="J18" s="546"/>
    </row>
    <row r="19" spans="1:10">
      <c r="A19" s="545"/>
      <c r="B19" s="655"/>
      <c r="C19" s="656"/>
      <c r="D19" s="667"/>
      <c r="E19" s="664"/>
      <c r="F19" s="665"/>
      <c r="G19" s="546"/>
      <c r="H19" s="546"/>
      <c r="I19" s="546"/>
      <c r="J19" s="546"/>
    </row>
    <row r="20" spans="1:10">
      <c r="A20" s="533" t="s">
        <v>45</v>
      </c>
      <c r="B20" s="616">
        <f>I3</f>
        <v>731000</v>
      </c>
      <c r="C20" s="548">
        <f>R3</f>
        <v>1070000</v>
      </c>
      <c r="D20" s="549">
        <f>T3</f>
        <v>0</v>
      </c>
      <c r="E20" s="654">
        <f>U3</f>
        <v>1801000</v>
      </c>
      <c r="F20" s="654"/>
      <c r="G20" s="550"/>
      <c r="H20" s="550"/>
      <c r="I20" s="550"/>
      <c r="J20" s="550"/>
    </row>
    <row r="21" spans="1:10">
      <c r="A21" s="533" t="s">
        <v>46</v>
      </c>
      <c r="B21" s="616">
        <f>I4</f>
        <v>685000</v>
      </c>
      <c r="C21" s="548">
        <f>R4</f>
        <v>225000</v>
      </c>
      <c r="D21" s="549">
        <f t="shared" ref="D21:D32" si="5">T4</f>
        <v>0</v>
      </c>
      <c r="E21" s="654">
        <f t="shared" ref="E21:E32" si="6">U4</f>
        <v>910000</v>
      </c>
      <c r="F21" s="654"/>
      <c r="G21" s="550"/>
      <c r="H21" s="550"/>
      <c r="I21" s="550"/>
      <c r="J21" s="550"/>
    </row>
    <row r="22" spans="1:10">
      <c r="A22" s="533" t="s">
        <v>47</v>
      </c>
      <c r="B22" s="547">
        <f>I5</f>
        <v>0</v>
      </c>
      <c r="C22" s="548">
        <f>R5</f>
        <v>50000</v>
      </c>
      <c r="D22" s="549">
        <f t="shared" si="5"/>
        <v>0</v>
      </c>
      <c r="E22" s="653">
        <f t="shared" si="6"/>
        <v>50000</v>
      </c>
      <c r="F22" s="653"/>
      <c r="G22" s="550"/>
      <c r="H22" s="550"/>
      <c r="I22" s="550"/>
      <c r="J22" s="550"/>
    </row>
    <row r="23" spans="1:10">
      <c r="A23" s="533" t="s">
        <v>48</v>
      </c>
      <c r="B23" s="616">
        <f>I6</f>
        <v>271000</v>
      </c>
      <c r="C23" s="548">
        <f>R6</f>
        <v>173000</v>
      </c>
      <c r="D23" s="549">
        <f t="shared" si="5"/>
        <v>0</v>
      </c>
      <c r="E23" s="654">
        <f t="shared" si="6"/>
        <v>444000</v>
      </c>
      <c r="F23" s="654"/>
      <c r="G23" s="550"/>
      <c r="H23" s="550"/>
      <c r="I23" s="550"/>
      <c r="J23" s="550"/>
    </row>
    <row r="24" spans="1:10">
      <c r="A24" s="533" t="s">
        <v>49</v>
      </c>
      <c r="B24" s="619">
        <f>I7</f>
        <v>80000</v>
      </c>
      <c r="C24" s="548">
        <f>ROUND(R7,-3)</f>
        <v>550000</v>
      </c>
      <c r="D24" s="549">
        <f t="shared" si="5"/>
        <v>0</v>
      </c>
      <c r="E24" s="653">
        <f t="shared" si="6"/>
        <v>630000</v>
      </c>
      <c r="F24" s="653"/>
      <c r="G24" s="550"/>
      <c r="H24" s="550"/>
      <c r="I24" s="550"/>
      <c r="J24" s="550"/>
    </row>
    <row r="25" spans="1:10">
      <c r="A25" s="533" t="s">
        <v>50</v>
      </c>
      <c r="B25" s="547">
        <f t="shared" ref="B25:B30" si="7">ROUND(I8,-3)</f>
        <v>0</v>
      </c>
      <c r="C25" s="548">
        <f t="shared" ref="C25:C29" si="8">ROUND(R8,-3)</f>
        <v>0</v>
      </c>
      <c r="D25" s="549">
        <f t="shared" si="5"/>
        <v>0</v>
      </c>
      <c r="E25" s="653">
        <f t="shared" si="6"/>
        <v>0</v>
      </c>
      <c r="F25" s="653"/>
      <c r="G25" s="550"/>
      <c r="H25" s="550"/>
      <c r="I25" s="550"/>
      <c r="J25" s="550"/>
    </row>
    <row r="26" spans="1:10">
      <c r="A26" s="533" t="s">
        <v>51</v>
      </c>
      <c r="B26" s="547">
        <f t="shared" si="7"/>
        <v>0</v>
      </c>
      <c r="C26" s="548">
        <f t="shared" si="8"/>
        <v>260000</v>
      </c>
      <c r="D26" s="549">
        <f t="shared" si="5"/>
        <v>0</v>
      </c>
      <c r="E26" s="653">
        <f t="shared" si="6"/>
        <v>260000</v>
      </c>
      <c r="F26" s="653"/>
      <c r="G26" s="550"/>
      <c r="H26" s="550"/>
      <c r="I26" s="550"/>
      <c r="J26" s="550"/>
    </row>
    <row r="27" spans="1:10">
      <c r="A27" s="533" t="s">
        <v>167</v>
      </c>
      <c r="B27" s="547">
        <f t="shared" si="7"/>
        <v>0</v>
      </c>
      <c r="C27" s="548">
        <f t="shared" si="8"/>
        <v>0</v>
      </c>
      <c r="D27" s="549">
        <f t="shared" si="5"/>
        <v>0</v>
      </c>
      <c r="E27" s="653">
        <f t="shared" si="6"/>
        <v>0</v>
      </c>
      <c r="F27" s="653"/>
      <c r="G27" s="550"/>
      <c r="H27" s="550"/>
      <c r="I27" s="550"/>
      <c r="J27" s="550"/>
    </row>
    <row r="28" spans="1:10">
      <c r="A28" s="533" t="s">
        <v>53</v>
      </c>
      <c r="B28" s="616">
        <f>ROUND(I11,-3)</f>
        <v>100000</v>
      </c>
      <c r="C28" s="548">
        <f t="shared" si="8"/>
        <v>10000</v>
      </c>
      <c r="D28" s="549">
        <f t="shared" si="5"/>
        <v>0</v>
      </c>
      <c r="E28" s="654">
        <f t="shared" si="6"/>
        <v>110000</v>
      </c>
      <c r="F28" s="654"/>
      <c r="G28" s="550"/>
      <c r="H28" s="550"/>
      <c r="I28" s="550"/>
      <c r="J28" s="550"/>
    </row>
    <row r="29" spans="1:10">
      <c r="A29" s="533" t="s">
        <v>54</v>
      </c>
      <c r="B29" s="547">
        <f t="shared" si="7"/>
        <v>10000</v>
      </c>
      <c r="C29" s="548">
        <f t="shared" si="8"/>
        <v>7000</v>
      </c>
      <c r="D29" s="549">
        <f t="shared" si="5"/>
        <v>0</v>
      </c>
      <c r="E29" s="653">
        <f t="shared" si="6"/>
        <v>17000</v>
      </c>
      <c r="F29" s="653"/>
      <c r="G29" s="550"/>
      <c r="H29" s="550"/>
      <c r="I29" s="550"/>
      <c r="J29" s="550"/>
    </row>
    <row r="30" spans="1:10">
      <c r="A30" s="533" t="s">
        <v>168</v>
      </c>
      <c r="B30" s="547">
        <f t="shared" si="7"/>
        <v>0</v>
      </c>
      <c r="C30" s="548">
        <v>0</v>
      </c>
      <c r="D30" s="549">
        <f t="shared" si="5"/>
        <v>0</v>
      </c>
      <c r="E30" s="653">
        <f t="shared" si="6"/>
        <v>0</v>
      </c>
      <c r="F30" s="653"/>
      <c r="G30" s="550"/>
      <c r="H30" s="550"/>
      <c r="I30" s="550"/>
      <c r="J30" s="550"/>
    </row>
    <row r="31" spans="1:10">
      <c r="A31" s="533" t="s">
        <v>159</v>
      </c>
      <c r="B31" s="547">
        <v>0</v>
      </c>
      <c r="C31" s="548">
        <v>0</v>
      </c>
      <c r="D31" s="549">
        <f t="shared" si="5"/>
        <v>0</v>
      </c>
      <c r="E31" s="653">
        <f t="shared" si="6"/>
        <v>17000</v>
      </c>
      <c r="F31" s="653"/>
      <c r="G31" s="550"/>
      <c r="H31" s="550"/>
      <c r="I31" s="550"/>
      <c r="J31" s="550"/>
    </row>
    <row r="32" spans="1:10">
      <c r="A32" s="541" t="s">
        <v>55</v>
      </c>
      <c r="B32" s="614">
        <f>SUM(B20:B31)</f>
        <v>1877000</v>
      </c>
      <c r="C32" s="542">
        <f>SUM(C20:C31)</f>
        <v>2345000</v>
      </c>
      <c r="D32" s="551">
        <f t="shared" si="5"/>
        <v>0</v>
      </c>
      <c r="E32" s="652">
        <f t="shared" si="6"/>
        <v>4239000</v>
      </c>
      <c r="F32" s="652"/>
      <c r="G32" s="550"/>
      <c r="H32" s="550"/>
      <c r="I32" s="550"/>
      <c r="J32" s="550"/>
    </row>
  </sheetData>
  <mergeCells count="37">
    <mergeCell ref="K1:K2"/>
    <mergeCell ref="D18:D19"/>
    <mergeCell ref="Q1:Q2"/>
    <mergeCell ref="R1:R2"/>
    <mergeCell ref="U1:U2"/>
    <mergeCell ref="N1:N2"/>
    <mergeCell ref="M1:M2"/>
    <mergeCell ref="O1:O2"/>
    <mergeCell ref="S1:S2"/>
    <mergeCell ref="T1:T2"/>
    <mergeCell ref="E25:F25"/>
    <mergeCell ref="E26:F26"/>
    <mergeCell ref="B18:B19"/>
    <mergeCell ref="C18:C19"/>
    <mergeCell ref="P1:P2"/>
    <mergeCell ref="H1:H2"/>
    <mergeCell ref="I1:I2"/>
    <mergeCell ref="J1:J2"/>
    <mergeCell ref="B1:B2"/>
    <mergeCell ref="F1:F2"/>
    <mergeCell ref="G1:G2"/>
    <mergeCell ref="E18:F19"/>
    <mergeCell ref="E1:E2"/>
    <mergeCell ref="C1:C2"/>
    <mergeCell ref="D1:D2"/>
    <mergeCell ref="L1:L2"/>
    <mergeCell ref="E20:F20"/>
    <mergeCell ref="E21:F21"/>
    <mergeCell ref="E22:F22"/>
    <mergeCell ref="E23:F23"/>
    <mergeCell ref="E24:F24"/>
    <mergeCell ref="E32:F32"/>
    <mergeCell ref="E27:F27"/>
    <mergeCell ref="E28:F28"/>
    <mergeCell ref="E29:F29"/>
    <mergeCell ref="E30:F30"/>
    <mergeCell ref="E31:F31"/>
  </mergeCells>
  <phoneticPr fontId="2"/>
  <pageMargins left="0.70866141732283472" right="0.70866141732283472" top="1.1417322834645669" bottom="0.74803149606299213" header="0.31496062992125984" footer="0.31496062992125984"/>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0"/>
  <sheetViews>
    <sheetView topLeftCell="A16" zoomScaleNormal="100" workbookViewId="0">
      <selection activeCell="J17" sqref="J17"/>
    </sheetView>
  </sheetViews>
  <sheetFormatPr defaultColWidth="9" defaultRowHeight="14.1" customHeight="1"/>
  <cols>
    <col min="1" max="2" width="2.5" style="1" customWidth="1"/>
    <col min="3" max="3" width="14.5" style="1" customWidth="1"/>
    <col min="4" max="4" width="12.5" style="1" customWidth="1"/>
    <col min="5" max="8" width="14.5" style="1" customWidth="1"/>
    <col min="9" max="9" width="10.875" style="1" bestFit="1" customWidth="1"/>
    <col min="10" max="16384" width="9" style="1"/>
  </cols>
  <sheetData>
    <row r="1" spans="1:8" ht="12" customHeight="1">
      <c r="A1" s="17" t="s">
        <v>80</v>
      </c>
      <c r="B1" s="309"/>
      <c r="C1" s="309"/>
      <c r="D1" s="309"/>
      <c r="E1" s="309"/>
      <c r="F1" s="309"/>
      <c r="H1" s="27" t="s">
        <v>247</v>
      </c>
    </row>
    <row r="2" spans="1:8" ht="11.1" customHeight="1">
      <c r="A2" s="52"/>
      <c r="B2" s="52"/>
      <c r="C2" s="52"/>
      <c r="D2" s="52"/>
      <c r="E2" s="52"/>
      <c r="F2" s="52"/>
      <c r="G2" s="53"/>
      <c r="H2" s="53"/>
    </row>
    <row r="3" spans="1:8" ht="12" customHeight="1">
      <c r="A3" s="310" t="s">
        <v>116</v>
      </c>
      <c r="B3" s="311"/>
      <c r="C3" s="311"/>
      <c r="D3" s="311"/>
      <c r="E3" s="311"/>
      <c r="F3" s="311"/>
      <c r="G3" s="311"/>
      <c r="H3" s="312" t="s">
        <v>117</v>
      </c>
    </row>
    <row r="4" spans="1:8" ht="12" customHeight="1">
      <c r="A4" s="682" t="s">
        <v>179</v>
      </c>
      <c r="B4" s="683"/>
      <c r="C4" s="683"/>
      <c r="D4" s="684"/>
      <c r="E4" s="692" t="s">
        <v>10</v>
      </c>
      <c r="F4" s="693" t="s">
        <v>11</v>
      </c>
      <c r="G4" s="688" t="s">
        <v>164</v>
      </c>
      <c r="H4" s="680" t="s">
        <v>175</v>
      </c>
    </row>
    <row r="5" spans="1:8" ht="39.75" customHeight="1">
      <c r="A5" s="685"/>
      <c r="B5" s="686"/>
      <c r="C5" s="686"/>
      <c r="D5" s="687"/>
      <c r="E5" s="692"/>
      <c r="F5" s="693"/>
      <c r="G5" s="689"/>
      <c r="H5" s="681"/>
    </row>
    <row r="6" spans="1:8" ht="11.1" customHeight="1">
      <c r="A6" s="313"/>
      <c r="B6" s="314" t="s">
        <v>304</v>
      </c>
      <c r="C6" s="314"/>
      <c r="D6" s="315"/>
      <c r="E6" s="316"/>
      <c r="F6" s="317"/>
      <c r="G6" s="318"/>
      <c r="H6" s="319"/>
    </row>
    <row r="7" spans="1:8" ht="11.1" customHeight="1">
      <c r="A7" s="320"/>
      <c r="B7" s="321" t="s">
        <v>110</v>
      </c>
      <c r="C7" s="321"/>
      <c r="D7" s="322"/>
      <c r="E7" s="323"/>
      <c r="F7" s="324"/>
      <c r="G7" s="325"/>
      <c r="H7" s="326"/>
    </row>
    <row r="8" spans="1:8" ht="11.1" customHeight="1">
      <c r="A8" s="327"/>
      <c r="B8" s="328" t="s">
        <v>57</v>
      </c>
      <c r="C8" s="329"/>
      <c r="D8" s="330"/>
      <c r="E8" s="331">
        <f>SUM(E9:E12)</f>
        <v>0</v>
      </c>
      <c r="F8" s="332">
        <f>SUM(F9:F12)</f>
        <v>0</v>
      </c>
      <c r="G8" s="333">
        <f>SUM(G9:G12)</f>
        <v>5220000</v>
      </c>
      <c r="H8" s="255">
        <f>SUM(E8:G8)</f>
        <v>5220000</v>
      </c>
    </row>
    <row r="9" spans="1:8" ht="11.1" customHeight="1">
      <c r="A9" s="334"/>
      <c r="B9" s="335"/>
      <c r="C9" s="336" t="s">
        <v>104</v>
      </c>
      <c r="D9" s="337"/>
      <c r="E9" s="331">
        <v>0</v>
      </c>
      <c r="F9" s="338">
        <v>0</v>
      </c>
      <c r="G9" s="260">
        <f>明細書1!B5</f>
        <v>4200000</v>
      </c>
      <c r="H9" s="255">
        <f t="shared" ref="H9:H18" si="0">SUM(E9:G9)</f>
        <v>4200000</v>
      </c>
    </row>
    <row r="10" spans="1:8" ht="11.1" customHeight="1">
      <c r="A10" s="334"/>
      <c r="B10" s="335"/>
      <c r="C10" s="336" t="s">
        <v>287</v>
      </c>
      <c r="D10" s="337"/>
      <c r="E10" s="331">
        <v>0</v>
      </c>
      <c r="F10" s="338">
        <v>0</v>
      </c>
      <c r="G10" s="260">
        <f>+明細書1!B6</f>
        <v>60000</v>
      </c>
      <c r="H10" s="255">
        <f t="shared" si="0"/>
        <v>60000</v>
      </c>
    </row>
    <row r="11" spans="1:8" ht="11.1" customHeight="1">
      <c r="A11" s="334"/>
      <c r="B11" s="335"/>
      <c r="C11" s="336" t="s">
        <v>105</v>
      </c>
      <c r="D11" s="337"/>
      <c r="E11" s="331">
        <v>0</v>
      </c>
      <c r="F11" s="338">
        <v>0</v>
      </c>
      <c r="G11" s="260">
        <f>明細書1!B7</f>
        <v>120000</v>
      </c>
      <c r="H11" s="255">
        <f t="shared" si="0"/>
        <v>120000</v>
      </c>
    </row>
    <row r="12" spans="1:8" ht="11.1" customHeight="1">
      <c r="A12" s="334"/>
      <c r="B12" s="335"/>
      <c r="C12" s="336" t="s">
        <v>322</v>
      </c>
      <c r="D12" s="337"/>
      <c r="E12" s="331">
        <v>0</v>
      </c>
      <c r="F12" s="338">
        <v>0</v>
      </c>
      <c r="G12" s="260">
        <f>明細書1!B10</f>
        <v>840000</v>
      </c>
      <c r="H12" s="255">
        <f t="shared" si="0"/>
        <v>840000</v>
      </c>
    </row>
    <row r="13" spans="1:8" ht="11.1" customHeight="1">
      <c r="A13" s="334"/>
      <c r="B13" s="335" t="s">
        <v>56</v>
      </c>
      <c r="C13" s="336"/>
      <c r="D13" s="337"/>
      <c r="E13" s="331">
        <v>0</v>
      </c>
      <c r="F13" s="338">
        <v>0</v>
      </c>
      <c r="G13" s="260">
        <f>明細書1!B8</f>
        <v>60000</v>
      </c>
      <c r="H13" s="255">
        <f t="shared" si="0"/>
        <v>60000</v>
      </c>
    </row>
    <row r="14" spans="1:8" ht="11.1" customHeight="1">
      <c r="A14" s="334"/>
      <c r="B14" s="335" t="s">
        <v>9</v>
      </c>
      <c r="C14" s="339"/>
      <c r="D14" s="337"/>
      <c r="E14" s="630">
        <f>SUM(E15:E16)</f>
        <v>510000</v>
      </c>
      <c r="F14" s="341">
        <f>SUM(F15:F16)</f>
        <v>0</v>
      </c>
      <c r="G14" s="342">
        <f>SUM(G15:G16)</f>
        <v>70000</v>
      </c>
      <c r="H14" s="633">
        <f t="shared" si="0"/>
        <v>580000</v>
      </c>
    </row>
    <row r="15" spans="1:8" ht="11.1" customHeight="1">
      <c r="A15" s="334"/>
      <c r="B15" s="336"/>
      <c r="C15" s="690" t="s">
        <v>12</v>
      </c>
      <c r="D15" s="691"/>
      <c r="E15" s="344">
        <v>0</v>
      </c>
      <c r="F15" s="345">
        <v>0</v>
      </c>
      <c r="G15" s="346">
        <f>明細書1!B9</f>
        <v>70000</v>
      </c>
      <c r="H15" s="633">
        <f t="shared" si="0"/>
        <v>70000</v>
      </c>
    </row>
    <row r="16" spans="1:8" ht="11.1" customHeight="1">
      <c r="A16" s="334"/>
      <c r="B16" s="336"/>
      <c r="C16" s="690" t="s">
        <v>13</v>
      </c>
      <c r="D16" s="691"/>
      <c r="E16" s="631">
        <f>明細書1!B11</f>
        <v>510000</v>
      </c>
      <c r="F16" s="345">
        <v>0</v>
      </c>
      <c r="G16" s="346">
        <v>0</v>
      </c>
      <c r="H16" s="633">
        <f t="shared" si="0"/>
        <v>510000</v>
      </c>
    </row>
    <row r="17" spans="1:8" ht="11.1" customHeight="1">
      <c r="A17" s="334"/>
      <c r="B17" s="335" t="s">
        <v>14</v>
      </c>
      <c r="C17" s="336"/>
      <c r="D17" s="343"/>
      <c r="E17" s="347">
        <f>SUM(E18:E19)</f>
        <v>0</v>
      </c>
      <c r="F17" s="348">
        <f>SUM(F18:F19)</f>
        <v>0</v>
      </c>
      <c r="G17" s="349">
        <f>SUM(G18:G19)</f>
        <v>2000</v>
      </c>
      <c r="H17" s="634">
        <f t="shared" si="0"/>
        <v>2000</v>
      </c>
    </row>
    <row r="18" spans="1:8" ht="11.1" customHeight="1">
      <c r="A18" s="334"/>
      <c r="B18" s="335"/>
      <c r="C18" s="339" t="s">
        <v>115</v>
      </c>
      <c r="D18" s="521"/>
      <c r="E18" s="351">
        <v>0</v>
      </c>
      <c r="F18" s="352">
        <v>0</v>
      </c>
      <c r="G18" s="346">
        <f>明細書1!B13</f>
        <v>2000</v>
      </c>
      <c r="H18" s="633">
        <f t="shared" si="0"/>
        <v>2000</v>
      </c>
    </row>
    <row r="19" spans="1:8" ht="11.1" customHeight="1">
      <c r="A19" s="334"/>
      <c r="B19" s="335"/>
      <c r="C19" s="336" t="s">
        <v>140</v>
      </c>
      <c r="D19" s="337"/>
      <c r="E19" s="351">
        <v>0</v>
      </c>
      <c r="F19" s="353">
        <v>0</v>
      </c>
      <c r="G19" s="354">
        <v>0</v>
      </c>
      <c r="H19" s="633">
        <f>SUM(E19:G19)</f>
        <v>0</v>
      </c>
    </row>
    <row r="20" spans="1:8" ht="11.1" customHeight="1" thickBot="1">
      <c r="A20" s="334"/>
      <c r="B20" s="335" t="s">
        <v>249</v>
      </c>
      <c r="C20" s="336"/>
      <c r="D20" s="337"/>
      <c r="E20" s="351">
        <v>0</v>
      </c>
      <c r="F20" s="345">
        <f>明細書1!B12</f>
        <v>1891013</v>
      </c>
      <c r="G20" s="355">
        <v>0</v>
      </c>
      <c r="H20" s="633">
        <f t="shared" ref="H20" si="1">SUM(E20:G20)</f>
        <v>1891013</v>
      </c>
    </row>
    <row r="21" spans="1:8" ht="11.1" customHeight="1" thickBot="1">
      <c r="A21" s="356"/>
      <c r="B21" s="674" t="s">
        <v>87</v>
      </c>
      <c r="C21" s="674"/>
      <c r="D21" s="675"/>
      <c r="E21" s="632">
        <f>E8+E13+E14+E17+E20</f>
        <v>510000</v>
      </c>
      <c r="F21" s="358">
        <f>F8+F13+F14+F17+F20</f>
        <v>1891013</v>
      </c>
      <c r="G21" s="359">
        <f>G8+G13+G14+G17+G20</f>
        <v>5352000</v>
      </c>
      <c r="H21" s="635">
        <f>H8+H13+H14+H17+H20</f>
        <v>7753013</v>
      </c>
    </row>
    <row r="22" spans="1:8" ht="11.1" customHeight="1">
      <c r="A22" s="361"/>
      <c r="B22" s="679" t="s">
        <v>111</v>
      </c>
      <c r="C22" s="679"/>
      <c r="D22" s="362"/>
      <c r="E22" s="363"/>
      <c r="F22" s="364"/>
      <c r="G22" s="365"/>
      <c r="H22" s="366"/>
    </row>
    <row r="23" spans="1:8" ht="11.1" customHeight="1">
      <c r="A23" s="367"/>
      <c r="B23" s="673" t="s">
        <v>18</v>
      </c>
      <c r="C23" s="673"/>
      <c r="D23" s="368"/>
      <c r="E23" s="622">
        <f>SUM(E24:E34)</f>
        <v>1877000</v>
      </c>
      <c r="F23" s="369">
        <f>SUM(F24:F34)</f>
        <v>2345000</v>
      </c>
      <c r="G23" s="370">
        <f>SUM(G24:G34)</f>
        <v>0</v>
      </c>
      <c r="H23" s="623">
        <f>SUM(E23:G23)</f>
        <v>4222000</v>
      </c>
    </row>
    <row r="24" spans="1:8" ht="11.1" customHeight="1">
      <c r="A24" s="371"/>
      <c r="B24" s="673" t="s">
        <v>59</v>
      </c>
      <c r="C24" s="673"/>
      <c r="D24" s="337"/>
      <c r="E24" s="621">
        <f>委員会事業費集計!I3</f>
        <v>731000</v>
      </c>
      <c r="F24" s="341">
        <f>委員会事業費集計!R3</f>
        <v>1070000</v>
      </c>
      <c r="G24" s="342">
        <f>委員会事業費集計!D20</f>
        <v>0</v>
      </c>
      <c r="H24" s="620">
        <f>SUM(E24:G24)</f>
        <v>1801000</v>
      </c>
    </row>
    <row r="25" spans="1:8" ht="11.1" customHeight="1">
      <c r="A25" s="371"/>
      <c r="B25" s="336" t="s">
        <v>60</v>
      </c>
      <c r="C25" s="336"/>
      <c r="D25" s="372"/>
      <c r="E25" s="621">
        <f>委員会事業費集計!I4</f>
        <v>685000</v>
      </c>
      <c r="F25" s="341">
        <f>委員会事業費集計!R4</f>
        <v>225000</v>
      </c>
      <c r="G25" s="342">
        <f>委員会事業費集計!D21</f>
        <v>0</v>
      </c>
      <c r="H25" s="620">
        <f>SUM(E25:G25)</f>
        <v>910000</v>
      </c>
    </row>
    <row r="26" spans="1:8" ht="11.1" customHeight="1">
      <c r="A26" s="373"/>
      <c r="B26" s="336" t="s">
        <v>61</v>
      </c>
      <c r="C26" s="336"/>
      <c r="D26" s="374"/>
      <c r="E26" s="257">
        <f>委員会事業費集計!I5</f>
        <v>0</v>
      </c>
      <c r="F26" s="341">
        <f>委員会事業費集計!R5</f>
        <v>50000</v>
      </c>
      <c r="G26" s="342">
        <f>委員会事業費集計!D22</f>
        <v>0</v>
      </c>
      <c r="H26" s="259">
        <f>SUM(E26:G26)</f>
        <v>50000</v>
      </c>
    </row>
    <row r="27" spans="1:8" ht="11.1" customHeight="1">
      <c r="A27" s="373"/>
      <c r="B27" s="336" t="s">
        <v>62</v>
      </c>
      <c r="C27" s="336"/>
      <c r="D27" s="374"/>
      <c r="E27" s="621">
        <f>委員会事業費集計!I6</f>
        <v>271000</v>
      </c>
      <c r="F27" s="341">
        <f>委員会事業費集計!R6</f>
        <v>173000</v>
      </c>
      <c r="G27" s="342">
        <f>委員会事業費集計!D23</f>
        <v>0</v>
      </c>
      <c r="H27" s="620">
        <f>SUM(E27:G27)</f>
        <v>444000</v>
      </c>
    </row>
    <row r="28" spans="1:8" ht="11.1" customHeight="1">
      <c r="A28" s="373"/>
      <c r="B28" s="336" t="s">
        <v>15</v>
      </c>
      <c r="C28" s="336"/>
      <c r="D28" s="374"/>
      <c r="E28" s="257">
        <f>委員会事業費集計!I7</f>
        <v>80000</v>
      </c>
      <c r="F28" s="341">
        <f>委員会事業費集計!R7</f>
        <v>550000</v>
      </c>
      <c r="G28" s="342">
        <f>委員会事業費集計!D24</f>
        <v>0</v>
      </c>
      <c r="H28" s="259">
        <f t="shared" ref="H28:H38" si="2">SUM(E28:G28)</f>
        <v>630000</v>
      </c>
    </row>
    <row r="29" spans="1:8" ht="11.1" customHeight="1">
      <c r="A29" s="373"/>
      <c r="B29" s="336" t="s">
        <v>64</v>
      </c>
      <c r="C29" s="336"/>
      <c r="D29" s="337"/>
      <c r="E29" s="257">
        <f>委員会事業費集計!I8</f>
        <v>0</v>
      </c>
      <c r="F29" s="341">
        <f>委員会事業費集計!R8</f>
        <v>0</v>
      </c>
      <c r="G29" s="342">
        <f>委員会事業費集計!D25</f>
        <v>0</v>
      </c>
      <c r="H29" s="259">
        <f t="shared" si="2"/>
        <v>0</v>
      </c>
    </row>
    <row r="30" spans="1:8" ht="11.1" customHeight="1">
      <c r="A30" s="373"/>
      <c r="B30" s="336" t="s">
        <v>65</v>
      </c>
      <c r="C30" s="336"/>
      <c r="D30" s="337"/>
      <c r="E30" s="257">
        <f>委員会事業費集計!I9</f>
        <v>0</v>
      </c>
      <c r="F30" s="341">
        <f>委員会事業費集計!R9</f>
        <v>260000</v>
      </c>
      <c r="G30" s="342">
        <f>委員会事業費集計!D26</f>
        <v>0</v>
      </c>
      <c r="H30" s="259">
        <f t="shared" si="2"/>
        <v>260000</v>
      </c>
    </row>
    <row r="31" spans="1:8" ht="11.1" customHeight="1">
      <c r="A31" s="373"/>
      <c r="B31" s="336" t="s">
        <v>94</v>
      </c>
      <c r="C31" s="336"/>
      <c r="D31" s="372"/>
      <c r="E31" s="257">
        <f>委員会事業費集計!I10</f>
        <v>0</v>
      </c>
      <c r="F31" s="341">
        <f>委員会事業費集計!R10</f>
        <v>0</v>
      </c>
      <c r="G31" s="342">
        <f>委員会事業費集計!D27</f>
        <v>0</v>
      </c>
      <c r="H31" s="259">
        <f t="shared" si="2"/>
        <v>0</v>
      </c>
    </row>
    <row r="32" spans="1:8" ht="11.1" customHeight="1">
      <c r="A32" s="373"/>
      <c r="B32" s="336" t="s">
        <v>16</v>
      </c>
      <c r="C32" s="336"/>
      <c r="D32" s="372"/>
      <c r="E32" s="621">
        <f>委員会事業費集計!I11</f>
        <v>100000</v>
      </c>
      <c r="F32" s="341">
        <f>委員会事業費集計!R11</f>
        <v>10000</v>
      </c>
      <c r="G32" s="342">
        <f>委員会事業費集計!D28</f>
        <v>0</v>
      </c>
      <c r="H32" s="620">
        <f t="shared" si="2"/>
        <v>110000</v>
      </c>
    </row>
    <row r="33" spans="1:8" ht="11.1" customHeight="1">
      <c r="A33" s="373"/>
      <c r="B33" s="336" t="s">
        <v>17</v>
      </c>
      <c r="C33" s="336"/>
      <c r="D33" s="337"/>
      <c r="E33" s="257">
        <f>委員会事業費集計!I12</f>
        <v>10000</v>
      </c>
      <c r="F33" s="341">
        <f>委員会事業費集計!R12</f>
        <v>7000</v>
      </c>
      <c r="G33" s="342">
        <f>委員会事業費集計!D29</f>
        <v>0</v>
      </c>
      <c r="H33" s="259">
        <f t="shared" si="2"/>
        <v>17000</v>
      </c>
    </row>
    <row r="34" spans="1:8" ht="11.1" customHeight="1">
      <c r="A34" s="373"/>
      <c r="B34" s="336" t="s">
        <v>66</v>
      </c>
      <c r="C34" s="336"/>
      <c r="D34" s="336"/>
      <c r="E34" s="340">
        <f>委員会事業費集計!I13</f>
        <v>0</v>
      </c>
      <c r="F34" s="341">
        <f>委員会事業費集計!R13</f>
        <v>0</v>
      </c>
      <c r="G34" s="342">
        <f>委員会事業費集計!D30</f>
        <v>0</v>
      </c>
      <c r="H34" s="259">
        <f t="shared" si="2"/>
        <v>0</v>
      </c>
    </row>
    <row r="35" spans="1:8" ht="11.1" customHeight="1">
      <c r="A35" s="367"/>
      <c r="B35" s="673" t="s">
        <v>19</v>
      </c>
      <c r="C35" s="673"/>
      <c r="D35" s="368"/>
      <c r="E35" s="256">
        <f>SUM(E36:E57)</f>
        <v>726800</v>
      </c>
      <c r="F35" s="369">
        <f>SUM(F36:F57)</f>
        <v>2018500</v>
      </c>
      <c r="G35" s="370">
        <f>SUM(G36:G57)</f>
        <v>5808540</v>
      </c>
      <c r="H35" s="258">
        <f>SUM(E35:G35)</f>
        <v>8553840</v>
      </c>
    </row>
    <row r="36" spans="1:8" ht="11.1" customHeight="1">
      <c r="A36" s="373"/>
      <c r="B36" s="673" t="s">
        <v>93</v>
      </c>
      <c r="C36" s="673"/>
      <c r="D36" s="337"/>
      <c r="E36" s="340">
        <f>諸経費按分!G16</f>
        <v>137900</v>
      </c>
      <c r="F36" s="341">
        <f>諸経費按分!H16</f>
        <v>383000</v>
      </c>
      <c r="G36" s="342">
        <f>明細書2!B3</f>
        <v>551600</v>
      </c>
      <c r="H36" s="259">
        <f>SUM(E36:G36)</f>
        <v>1072500</v>
      </c>
    </row>
    <row r="37" spans="1:8" ht="11.1" customHeight="1">
      <c r="A37" s="373"/>
      <c r="B37" s="336" t="s">
        <v>68</v>
      </c>
      <c r="C37" s="336"/>
      <c r="D37" s="337"/>
      <c r="E37" s="340">
        <f>諸経費按分!G17</f>
        <v>52500</v>
      </c>
      <c r="F37" s="341">
        <f>諸経費按分!H17</f>
        <v>145800</v>
      </c>
      <c r="G37" s="342">
        <f>明細書2!B4</f>
        <v>210000</v>
      </c>
      <c r="H37" s="259">
        <f>SUM(E37:G37)</f>
        <v>408300</v>
      </c>
    </row>
    <row r="38" spans="1:8" ht="11.1" customHeight="1">
      <c r="A38" s="373"/>
      <c r="B38" s="336" t="s">
        <v>282</v>
      </c>
      <c r="C38" s="336"/>
      <c r="D38" s="337"/>
      <c r="E38" s="340">
        <f>諸経費按分!G18</f>
        <v>0</v>
      </c>
      <c r="F38" s="341">
        <f>諸経費按分!H18</f>
        <v>0</v>
      </c>
      <c r="G38" s="342">
        <f>明細書2!B39</f>
        <v>200000</v>
      </c>
      <c r="H38" s="259">
        <f t="shared" si="2"/>
        <v>200000</v>
      </c>
    </row>
    <row r="39" spans="1:8" ht="11.1" customHeight="1">
      <c r="A39" s="373"/>
      <c r="B39" s="336" t="s">
        <v>69</v>
      </c>
      <c r="C39" s="336"/>
      <c r="D39" s="337"/>
      <c r="E39" s="340">
        <f>諸経費按分!G19</f>
        <v>396000</v>
      </c>
      <c r="F39" s="341">
        <f>諸経費按分!H19</f>
        <v>1099900</v>
      </c>
      <c r="G39" s="342">
        <f>明細書2!B5</f>
        <v>1584000</v>
      </c>
      <c r="H39" s="259">
        <f t="shared" ref="H39:H45" si="3">SUM(E39:G39)</f>
        <v>3079900</v>
      </c>
    </row>
    <row r="40" spans="1:8" ht="11.1" customHeight="1">
      <c r="A40" s="373"/>
      <c r="B40" s="336" t="s">
        <v>70</v>
      </c>
      <c r="C40" s="336"/>
      <c r="D40" s="337"/>
      <c r="E40" s="340">
        <f>諸経費按分!G20</f>
        <v>12000</v>
      </c>
      <c r="F40" s="341">
        <f>諸経費按分!H20</f>
        <v>33300</v>
      </c>
      <c r="G40" s="342">
        <f>明細書2!B6</f>
        <v>48000</v>
      </c>
      <c r="H40" s="259">
        <f t="shared" si="3"/>
        <v>93300</v>
      </c>
    </row>
    <row r="41" spans="1:8" ht="11.1" customHeight="1">
      <c r="A41" s="373"/>
      <c r="B41" s="336" t="s">
        <v>71</v>
      </c>
      <c r="C41" s="336"/>
      <c r="D41" s="337"/>
      <c r="E41" s="340">
        <f>諸経費按分!G21</f>
        <v>15000</v>
      </c>
      <c r="F41" s="341">
        <f>諸経費按分!H21</f>
        <v>41700</v>
      </c>
      <c r="G41" s="342">
        <f>明細書2!B7</f>
        <v>60000</v>
      </c>
      <c r="H41" s="259">
        <f t="shared" si="3"/>
        <v>116700</v>
      </c>
    </row>
    <row r="42" spans="1:8" ht="11.1" customHeight="1">
      <c r="A42" s="373"/>
      <c r="B42" s="336" t="s">
        <v>72</v>
      </c>
      <c r="C42" s="336"/>
      <c r="D42" s="337"/>
      <c r="E42" s="340">
        <f>諸経費按分!G22</f>
        <v>0</v>
      </c>
      <c r="F42" s="341">
        <f>諸経費按分!H22</f>
        <v>0</v>
      </c>
      <c r="G42" s="342">
        <f>明細書2!B8</f>
        <v>0</v>
      </c>
      <c r="H42" s="259">
        <f t="shared" si="3"/>
        <v>0</v>
      </c>
    </row>
    <row r="43" spans="1:8" ht="11.1" customHeight="1">
      <c r="A43" s="373"/>
      <c r="B43" s="336" t="s">
        <v>283</v>
      </c>
      <c r="C43" s="336"/>
      <c r="D43" s="337"/>
      <c r="E43" s="340">
        <f>諸経費按分!G23</f>
        <v>0</v>
      </c>
      <c r="F43" s="341">
        <f>諸経費按分!H23</f>
        <v>0</v>
      </c>
      <c r="G43" s="342">
        <f>明細書2!B40</f>
        <v>670800</v>
      </c>
      <c r="H43" s="259">
        <f t="shared" si="3"/>
        <v>670800</v>
      </c>
    </row>
    <row r="44" spans="1:8" ht="11.1" customHeight="1">
      <c r="A44" s="373"/>
      <c r="B44" s="336" t="s">
        <v>64</v>
      </c>
      <c r="C44" s="336"/>
      <c r="D44" s="337"/>
      <c r="E44" s="340">
        <f>諸経費按分!G24</f>
        <v>0</v>
      </c>
      <c r="F44" s="341">
        <f>諸経費按分!H24</f>
        <v>0</v>
      </c>
      <c r="G44" s="342">
        <f>明細書2!B9</f>
        <v>0</v>
      </c>
      <c r="H44" s="259">
        <f t="shared" si="3"/>
        <v>0</v>
      </c>
    </row>
    <row r="45" spans="1:8" ht="11.1" customHeight="1">
      <c r="A45" s="373"/>
      <c r="B45" s="336" t="s">
        <v>284</v>
      </c>
      <c r="C45" s="336"/>
      <c r="D45" s="337"/>
      <c r="E45" s="340">
        <f>諸経費按分!G25</f>
        <v>0</v>
      </c>
      <c r="F45" s="341">
        <f>諸経費按分!H25</f>
        <v>0</v>
      </c>
      <c r="G45" s="342">
        <f>明細書2!B41</f>
        <v>100000</v>
      </c>
      <c r="H45" s="259">
        <f t="shared" si="3"/>
        <v>100000</v>
      </c>
    </row>
    <row r="46" spans="1:8" ht="11.1" customHeight="1">
      <c r="A46" s="373"/>
      <c r="B46" s="336" t="s">
        <v>73</v>
      </c>
      <c r="C46" s="336"/>
      <c r="D46" s="337"/>
      <c r="E46" s="340">
        <f>諸経費按分!G26</f>
        <v>88400</v>
      </c>
      <c r="F46" s="341">
        <f>諸経費按分!H26</f>
        <v>245400</v>
      </c>
      <c r="G46" s="342">
        <f>明細書2!B10</f>
        <v>353380</v>
      </c>
      <c r="H46" s="259">
        <f t="shared" ref="H46:H56" si="4">SUM(E46:G46)</f>
        <v>687180</v>
      </c>
    </row>
    <row r="47" spans="1:8" ht="11.1" customHeight="1">
      <c r="A47" s="373"/>
      <c r="B47" s="336" t="s">
        <v>74</v>
      </c>
      <c r="C47" s="336"/>
      <c r="D47" s="337"/>
      <c r="E47" s="340">
        <f>諸経費按分!G27</f>
        <v>7500</v>
      </c>
      <c r="F47" s="341">
        <f>諸経費按分!H27</f>
        <v>20800</v>
      </c>
      <c r="G47" s="342">
        <f>明細書2!B11</f>
        <v>30000</v>
      </c>
      <c r="H47" s="259">
        <f t="shared" si="4"/>
        <v>58300</v>
      </c>
    </row>
    <row r="48" spans="1:8" ht="11.1" customHeight="1">
      <c r="A48" s="373"/>
      <c r="B48" s="336" t="s">
        <v>75</v>
      </c>
      <c r="C48" s="336"/>
      <c r="D48" s="337"/>
      <c r="E48" s="340">
        <f>諸経費按分!G28</f>
        <v>0</v>
      </c>
      <c r="F48" s="341">
        <f>諸経費按分!H28</f>
        <v>0</v>
      </c>
      <c r="G48" s="342">
        <f>明細書2!B12</f>
        <v>70000</v>
      </c>
      <c r="H48" s="259">
        <f t="shared" si="4"/>
        <v>70000</v>
      </c>
    </row>
    <row r="49" spans="1:9" ht="11.1" customHeight="1">
      <c r="A49" s="373"/>
      <c r="B49" s="336" t="s">
        <v>1</v>
      </c>
      <c r="C49" s="336"/>
      <c r="D49" s="337"/>
      <c r="E49" s="340">
        <f>諸経費按分!G29</f>
        <v>0</v>
      </c>
      <c r="F49" s="341">
        <f>諸経費按分!H29</f>
        <v>0</v>
      </c>
      <c r="G49" s="342">
        <f>明細書2!B13</f>
        <v>50000</v>
      </c>
      <c r="H49" s="259">
        <f t="shared" si="4"/>
        <v>50000</v>
      </c>
    </row>
    <row r="50" spans="1:9" ht="11.1" customHeight="1">
      <c r="A50" s="373"/>
      <c r="B50" s="336" t="s">
        <v>76</v>
      </c>
      <c r="C50" s="336"/>
      <c r="D50" s="337"/>
      <c r="E50" s="340">
        <f>諸経費按分!G30</f>
        <v>0</v>
      </c>
      <c r="F50" s="341">
        <f>諸経費按分!H30</f>
        <v>0</v>
      </c>
      <c r="G50" s="342">
        <f>明細書2!B14</f>
        <v>150000</v>
      </c>
      <c r="H50" s="259">
        <f t="shared" si="4"/>
        <v>150000</v>
      </c>
    </row>
    <row r="51" spans="1:9" ht="11.1" customHeight="1">
      <c r="A51" s="371"/>
      <c r="B51" s="336" t="s">
        <v>95</v>
      </c>
      <c r="C51" s="336"/>
      <c r="D51" s="337"/>
      <c r="E51" s="340">
        <f>諸経費按分!G31</f>
        <v>17500</v>
      </c>
      <c r="F51" s="341">
        <f>諸経費按分!H31</f>
        <v>48600</v>
      </c>
      <c r="G51" s="342">
        <f>明細書2!B15</f>
        <v>70000</v>
      </c>
      <c r="H51" s="259">
        <f t="shared" si="4"/>
        <v>136100</v>
      </c>
    </row>
    <row r="52" spans="1:9" ht="11.1" customHeight="1">
      <c r="A52" s="371"/>
      <c r="B52" s="336" t="s">
        <v>77</v>
      </c>
      <c r="C52" s="336"/>
      <c r="D52" s="337"/>
      <c r="E52" s="340">
        <f>諸経費按分!G32</f>
        <v>0</v>
      </c>
      <c r="F52" s="341">
        <f>諸経費按分!H32</f>
        <v>0</v>
      </c>
      <c r="G52" s="342">
        <f>明細書2!B35</f>
        <v>946450</v>
      </c>
      <c r="H52" s="259">
        <f t="shared" si="4"/>
        <v>946450</v>
      </c>
    </row>
    <row r="53" spans="1:9" ht="11.1" customHeight="1">
      <c r="A53" s="371"/>
      <c r="B53" s="336" t="s">
        <v>323</v>
      </c>
      <c r="C53" s="336"/>
      <c r="D53" s="337"/>
      <c r="E53" s="340">
        <f>諸経費按分!G33</f>
        <v>0</v>
      </c>
      <c r="F53" s="341">
        <f>諸経費按分!H33</f>
        <v>0</v>
      </c>
      <c r="G53" s="342">
        <f>明細書2!B42</f>
        <v>0</v>
      </c>
      <c r="H53" s="259">
        <f t="shared" si="4"/>
        <v>0</v>
      </c>
    </row>
    <row r="54" spans="1:9" ht="11.1" customHeight="1">
      <c r="A54" s="371"/>
      <c r="B54" s="336" t="s">
        <v>2</v>
      </c>
      <c r="C54" s="336"/>
      <c r="D54" s="337"/>
      <c r="E54" s="340">
        <f>諸経費按分!G34</f>
        <v>0</v>
      </c>
      <c r="F54" s="341">
        <f>諸経費按分!H34</f>
        <v>0</v>
      </c>
      <c r="G54" s="342">
        <f>明細書3!B3</f>
        <v>85900</v>
      </c>
      <c r="H54" s="259">
        <f t="shared" si="4"/>
        <v>85900</v>
      </c>
      <c r="I54" s="375"/>
    </row>
    <row r="55" spans="1:9" ht="11.1" hidden="1" customHeight="1">
      <c r="A55" s="371"/>
      <c r="B55" s="336"/>
      <c r="C55" s="336"/>
      <c r="D55" s="337"/>
      <c r="E55" s="340"/>
      <c r="F55" s="341"/>
      <c r="G55" s="342"/>
      <c r="H55" s="259"/>
    </row>
    <row r="56" spans="1:9" ht="14.1" customHeight="1">
      <c r="A56" s="371"/>
      <c r="B56" s="336" t="s">
        <v>78</v>
      </c>
      <c r="C56" s="336"/>
      <c r="D56" s="337"/>
      <c r="E56" s="340">
        <f>諸経費按分!G36</f>
        <v>0</v>
      </c>
      <c r="F56" s="341">
        <f>諸経費按分!H36</f>
        <v>0</v>
      </c>
      <c r="G56" s="342">
        <f>明細書3!B16</f>
        <v>90000</v>
      </c>
      <c r="H56" s="259">
        <f t="shared" si="4"/>
        <v>90000</v>
      </c>
    </row>
    <row r="57" spans="1:9" ht="14.1" customHeight="1" thickBot="1">
      <c r="A57" s="373"/>
      <c r="B57" s="336" t="s">
        <v>79</v>
      </c>
      <c r="C57" s="376"/>
      <c r="D57" s="377"/>
      <c r="E57" s="340">
        <v>0</v>
      </c>
      <c r="F57" s="341">
        <f>諸経費按分!H37</f>
        <v>0</v>
      </c>
      <c r="G57" s="342">
        <f>明細書3!B30</f>
        <v>538410</v>
      </c>
      <c r="H57" s="259">
        <f>SUM(E57:G57)</f>
        <v>538410</v>
      </c>
    </row>
    <row r="58" spans="1:9" ht="14.1" customHeight="1" thickBot="1">
      <c r="A58" s="378"/>
      <c r="B58" s="674" t="s">
        <v>112</v>
      </c>
      <c r="C58" s="674"/>
      <c r="D58" s="675"/>
      <c r="E58" s="624">
        <f>E23+E35</f>
        <v>2603800</v>
      </c>
      <c r="F58" s="522">
        <f>F23+F35</f>
        <v>4363500</v>
      </c>
      <c r="G58" s="379">
        <f>G23+G35</f>
        <v>5808540</v>
      </c>
      <c r="H58" s="626">
        <f>H23+H35</f>
        <v>12775840</v>
      </c>
    </row>
    <row r="59" spans="1:9" ht="14.1" customHeight="1" thickBot="1">
      <c r="A59" s="378"/>
      <c r="B59" s="674" t="s">
        <v>169</v>
      </c>
      <c r="C59" s="674"/>
      <c r="D59" s="675"/>
      <c r="E59" s="625">
        <f>E21-E58</f>
        <v>-2093800</v>
      </c>
      <c r="F59" s="523">
        <f>F21-F58</f>
        <v>-2472487</v>
      </c>
      <c r="G59" s="380">
        <f>G21-G58</f>
        <v>-456540</v>
      </c>
      <c r="H59" s="627">
        <f>H21-H58</f>
        <v>-5022827</v>
      </c>
    </row>
    <row r="60" spans="1:9" ht="14.1" customHeight="1">
      <c r="A60" s="678" t="s">
        <v>143</v>
      </c>
      <c r="B60" s="678"/>
      <c r="C60" s="676" t="s">
        <v>67</v>
      </c>
      <c r="D60" s="676"/>
      <c r="E60" s="676"/>
      <c r="F60" s="676"/>
      <c r="G60" s="676"/>
      <c r="H60" s="677"/>
    </row>
  </sheetData>
  <mergeCells count="17">
    <mergeCell ref="B22:C22"/>
    <mergeCell ref="B23:C23"/>
    <mergeCell ref="B24:C24"/>
    <mergeCell ref="H4:H5"/>
    <mergeCell ref="B21:D21"/>
    <mergeCell ref="A4:D5"/>
    <mergeCell ref="G4:G5"/>
    <mergeCell ref="C15:D15"/>
    <mergeCell ref="C16:D16"/>
    <mergeCell ref="E4:E5"/>
    <mergeCell ref="F4:F5"/>
    <mergeCell ref="B35:C35"/>
    <mergeCell ref="B36:C36"/>
    <mergeCell ref="B58:D58"/>
    <mergeCell ref="B59:D59"/>
    <mergeCell ref="C60:H60"/>
    <mergeCell ref="A60:B60"/>
  </mergeCells>
  <phoneticPr fontId="2"/>
  <printOptions horizontalCentered="1"/>
  <pageMargins left="0.59055118110236227" right="0.59055118110236227" top="0.39370078740157483"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60"/>
  <sheetViews>
    <sheetView topLeftCell="A14" zoomScaleNormal="100" workbookViewId="0">
      <selection activeCell="K13" sqref="K13"/>
    </sheetView>
  </sheetViews>
  <sheetFormatPr defaultColWidth="9" defaultRowHeight="14.1" customHeight="1"/>
  <cols>
    <col min="1" max="2" width="2.5" style="1" customWidth="1"/>
    <col min="3" max="3" width="14.5" style="1" customWidth="1"/>
    <col min="4" max="4" width="12.5" style="1" customWidth="1"/>
    <col min="5" max="8" width="14.5" style="1" customWidth="1"/>
    <col min="9" max="9" width="10.875" style="1" bestFit="1" customWidth="1"/>
    <col min="10" max="16384" width="9" style="1"/>
  </cols>
  <sheetData>
    <row r="1" spans="1:8" ht="12" customHeight="1">
      <c r="A1" s="17" t="s">
        <v>0</v>
      </c>
      <c r="B1" s="309"/>
      <c r="C1" s="309"/>
      <c r="D1" s="309"/>
      <c r="E1" s="309"/>
      <c r="F1" s="309"/>
      <c r="H1" s="27" t="s">
        <v>247</v>
      </c>
    </row>
    <row r="2" spans="1:8" ht="11.1" customHeight="1">
      <c r="A2" s="52"/>
      <c r="B2" s="52"/>
      <c r="C2" s="52"/>
      <c r="D2" s="52"/>
      <c r="E2" s="52"/>
      <c r="F2" s="52"/>
      <c r="G2" s="53"/>
      <c r="H2" s="53"/>
    </row>
    <row r="3" spans="1:8" ht="12" customHeight="1">
      <c r="A3" s="310" t="s">
        <v>116</v>
      </c>
      <c r="B3" s="311"/>
      <c r="C3" s="311"/>
      <c r="D3" s="311"/>
      <c r="E3" s="311"/>
      <c r="F3" s="311"/>
      <c r="G3" s="311"/>
      <c r="H3" s="312" t="s">
        <v>117</v>
      </c>
    </row>
    <row r="4" spans="1:8" ht="12" customHeight="1">
      <c r="A4" s="682" t="s">
        <v>179</v>
      </c>
      <c r="B4" s="683"/>
      <c r="C4" s="683"/>
      <c r="D4" s="684"/>
      <c r="E4" s="692" t="s">
        <v>10</v>
      </c>
      <c r="F4" s="693" t="s">
        <v>11</v>
      </c>
      <c r="G4" s="688" t="s">
        <v>164</v>
      </c>
      <c r="H4" s="680" t="s">
        <v>175</v>
      </c>
    </row>
    <row r="5" spans="1:8" ht="39.75" customHeight="1">
      <c r="A5" s="685"/>
      <c r="B5" s="686"/>
      <c r="C5" s="686"/>
      <c r="D5" s="687"/>
      <c r="E5" s="692"/>
      <c r="F5" s="693"/>
      <c r="G5" s="689"/>
      <c r="H5" s="681"/>
    </row>
    <row r="6" spans="1:8" ht="11.1" customHeight="1">
      <c r="A6" s="313"/>
      <c r="B6" s="314" t="s">
        <v>304</v>
      </c>
      <c r="C6" s="314"/>
      <c r="D6" s="315"/>
      <c r="E6" s="316"/>
      <c r="F6" s="317"/>
      <c r="G6" s="318"/>
      <c r="H6" s="319"/>
    </row>
    <row r="7" spans="1:8" ht="11.1" customHeight="1">
      <c r="A7" s="320"/>
      <c r="B7" s="321" t="s">
        <v>110</v>
      </c>
      <c r="C7" s="321"/>
      <c r="D7" s="322"/>
      <c r="E7" s="323"/>
      <c r="F7" s="324"/>
      <c r="G7" s="325"/>
      <c r="H7" s="326"/>
    </row>
    <row r="8" spans="1:8" ht="11.1" customHeight="1">
      <c r="A8" s="327"/>
      <c r="B8" s="328" t="s">
        <v>57</v>
      </c>
      <c r="C8" s="329"/>
      <c r="D8" s="330"/>
      <c r="E8" s="331">
        <f>SUM(E9:E12)</f>
        <v>0</v>
      </c>
      <c r="F8" s="332">
        <f>SUM(F9:F12)</f>
        <v>0</v>
      </c>
      <c r="G8" s="333">
        <f>SUM(G9:G12)</f>
        <v>5220000</v>
      </c>
      <c r="H8" s="255">
        <f>SUM(E8:G8)</f>
        <v>5220000</v>
      </c>
    </row>
    <row r="9" spans="1:8" ht="11.1" customHeight="1">
      <c r="A9" s="334"/>
      <c r="B9" s="335"/>
      <c r="C9" s="336" t="s">
        <v>104</v>
      </c>
      <c r="D9" s="337"/>
      <c r="E9" s="331">
        <f>'マトリックス収支予算(配賦前）'!E9</f>
        <v>0</v>
      </c>
      <c r="F9" s="338">
        <f>'マトリックス収支予算(配賦前）'!F9</f>
        <v>0</v>
      </c>
      <c r="G9" s="260">
        <f>'マトリックス収支予算(配賦前）'!G9</f>
        <v>4200000</v>
      </c>
      <c r="H9" s="255">
        <f>SUM(E9:G9)</f>
        <v>4200000</v>
      </c>
    </row>
    <row r="10" spans="1:8" ht="11.1" customHeight="1">
      <c r="A10" s="334"/>
      <c r="B10" s="335"/>
      <c r="C10" s="336" t="s">
        <v>287</v>
      </c>
      <c r="D10" s="337"/>
      <c r="E10" s="331">
        <f>'マトリックス収支予算(配賦前）'!E10</f>
        <v>0</v>
      </c>
      <c r="F10" s="338">
        <f>'マトリックス収支予算(配賦前）'!F10</f>
        <v>0</v>
      </c>
      <c r="G10" s="260">
        <f>'マトリックス収支予算(配賦前）'!G10</f>
        <v>60000</v>
      </c>
      <c r="H10" s="255">
        <f>SUM(E10:G10)</f>
        <v>60000</v>
      </c>
    </row>
    <row r="11" spans="1:8" ht="11.1" customHeight="1">
      <c r="A11" s="334"/>
      <c r="B11" s="335"/>
      <c r="C11" s="336" t="s">
        <v>105</v>
      </c>
      <c r="D11" s="337"/>
      <c r="E11" s="331">
        <f>'マトリックス収支予算(配賦前）'!E11</f>
        <v>0</v>
      </c>
      <c r="F11" s="338">
        <f>'マトリックス収支予算(配賦前）'!F11</f>
        <v>0</v>
      </c>
      <c r="G11" s="260">
        <f>'マトリックス収支予算(配賦前）'!G11</f>
        <v>120000</v>
      </c>
      <c r="H11" s="255">
        <f t="shared" ref="H11" si="0">SUM(E11:G11)</f>
        <v>120000</v>
      </c>
    </row>
    <row r="12" spans="1:8" ht="11.1" customHeight="1">
      <c r="A12" s="334"/>
      <c r="B12" s="335"/>
      <c r="C12" s="336" t="s">
        <v>322</v>
      </c>
      <c r="D12" s="337"/>
      <c r="E12" s="331">
        <f>'マトリックス収支予算(配賦前）'!E12</f>
        <v>0</v>
      </c>
      <c r="F12" s="338">
        <f>'マトリックス収支予算(配賦前）'!F12</f>
        <v>0</v>
      </c>
      <c r="G12" s="260">
        <f>'マトリックス収支予算(配賦前）'!G12</f>
        <v>840000</v>
      </c>
      <c r="H12" s="255">
        <f t="shared" ref="H12:H16" si="1">SUM(E12:G12)</f>
        <v>840000</v>
      </c>
    </row>
    <row r="13" spans="1:8" ht="11.1" customHeight="1">
      <c r="A13" s="334"/>
      <c r="B13" s="335" t="s">
        <v>56</v>
      </c>
      <c r="C13" s="336"/>
      <c r="D13" s="337"/>
      <c r="E13" s="331">
        <f>'マトリックス収支予算(配賦前）'!E13</f>
        <v>0</v>
      </c>
      <c r="F13" s="338">
        <f>'マトリックス収支予算(配賦前）'!F13</f>
        <v>0</v>
      </c>
      <c r="G13" s="260">
        <f>'マトリックス収支予算(配賦前）'!G13</f>
        <v>60000</v>
      </c>
      <c r="H13" s="255">
        <f t="shared" si="1"/>
        <v>60000</v>
      </c>
    </row>
    <row r="14" spans="1:8" ht="11.1" customHeight="1">
      <c r="A14" s="334"/>
      <c r="B14" s="335" t="s">
        <v>9</v>
      </c>
      <c r="C14" s="339"/>
      <c r="D14" s="337"/>
      <c r="E14" s="636">
        <f>'マトリックス収支予算(配賦前）'!E14</f>
        <v>510000</v>
      </c>
      <c r="F14" s="637">
        <f>'マトリックス収支予算(配賦前）'!F14</f>
        <v>0</v>
      </c>
      <c r="G14" s="638">
        <f>'マトリックス収支予算(配賦前）'!G14</f>
        <v>70000</v>
      </c>
      <c r="H14" s="633">
        <f t="shared" si="1"/>
        <v>580000</v>
      </c>
    </row>
    <row r="15" spans="1:8" ht="11.1" customHeight="1">
      <c r="A15" s="334"/>
      <c r="B15" s="336"/>
      <c r="C15" s="690" t="s">
        <v>12</v>
      </c>
      <c r="D15" s="691"/>
      <c r="E15" s="636">
        <f>'マトリックス収支予算(配賦前）'!E15</f>
        <v>0</v>
      </c>
      <c r="F15" s="637">
        <f>'マトリックス収支予算(配賦前）'!F15</f>
        <v>0</v>
      </c>
      <c r="G15" s="638">
        <f>'マトリックス収支予算(配賦前）'!G15</f>
        <v>70000</v>
      </c>
      <c r="H15" s="633">
        <f t="shared" si="1"/>
        <v>70000</v>
      </c>
    </row>
    <row r="16" spans="1:8" ht="11.1" customHeight="1">
      <c r="A16" s="334"/>
      <c r="B16" s="336"/>
      <c r="C16" s="690" t="s">
        <v>13</v>
      </c>
      <c r="D16" s="691"/>
      <c r="E16" s="636">
        <f>'マトリックス収支予算(配賦前）'!E16</f>
        <v>510000</v>
      </c>
      <c r="F16" s="637">
        <f>'マトリックス収支予算(配賦前）'!F16</f>
        <v>0</v>
      </c>
      <c r="G16" s="638">
        <f>'マトリックス収支予算(配賦前）'!G16</f>
        <v>0</v>
      </c>
      <c r="H16" s="633">
        <f t="shared" si="1"/>
        <v>510000</v>
      </c>
    </row>
    <row r="17" spans="1:8" ht="11.1" customHeight="1">
      <c r="A17" s="334"/>
      <c r="B17" s="335" t="s">
        <v>14</v>
      </c>
      <c r="C17" s="336"/>
      <c r="D17" s="343"/>
      <c r="E17" s="331">
        <f>'マトリックス収支予算(配賦前）'!E17</f>
        <v>0</v>
      </c>
      <c r="F17" s="338">
        <f>'マトリックス収支予算(配賦前）'!F17</f>
        <v>0</v>
      </c>
      <c r="G17" s="260">
        <f>'マトリックス収支予算(配賦前）'!G17</f>
        <v>2000</v>
      </c>
      <c r="H17" s="350">
        <f>SUM(E17:G17)</f>
        <v>2000</v>
      </c>
    </row>
    <row r="18" spans="1:8" ht="11.1" customHeight="1">
      <c r="A18" s="334"/>
      <c r="B18" s="336"/>
      <c r="C18" s="339" t="s">
        <v>115</v>
      </c>
      <c r="D18" s="521"/>
      <c r="E18" s="331">
        <f>'マトリックス収支予算(配賦前）'!E18</f>
        <v>0</v>
      </c>
      <c r="F18" s="338">
        <f>'マトリックス収支予算(配賦前）'!F18</f>
        <v>0</v>
      </c>
      <c r="G18" s="260">
        <f>'マトリックス収支予算(配賦前）'!G18</f>
        <v>2000</v>
      </c>
      <c r="H18" s="259">
        <f>SUM(E18:G18)</f>
        <v>2000</v>
      </c>
    </row>
    <row r="19" spans="1:8" ht="11.1" customHeight="1">
      <c r="A19" s="334"/>
      <c r="B19" s="381"/>
      <c r="C19" s="336" t="s">
        <v>140</v>
      </c>
      <c r="D19" s="372"/>
      <c r="E19" s="382">
        <f>'マトリックス収支予算(配賦前）'!E19</f>
        <v>0</v>
      </c>
      <c r="F19" s="383">
        <f>'マトリックス収支予算(配賦前）'!F19</f>
        <v>0</v>
      </c>
      <c r="G19" s="260">
        <f>'マトリックス収支予算(配賦前）'!G19</f>
        <v>0</v>
      </c>
      <c r="H19" s="384">
        <f>SUM(E19:G19)</f>
        <v>0</v>
      </c>
    </row>
    <row r="20" spans="1:8" ht="11.1" customHeight="1" thickBot="1">
      <c r="A20" s="334"/>
      <c r="B20" s="335" t="s">
        <v>303</v>
      </c>
      <c r="C20" s="336"/>
      <c r="D20" s="337"/>
      <c r="E20" s="385">
        <f>'マトリックス収支予算(配賦前）'!E20</f>
        <v>0</v>
      </c>
      <c r="F20" s="386">
        <f>'マトリックス収支予算(配賦前）'!F20</f>
        <v>1891013</v>
      </c>
      <c r="G20" s="387">
        <f>'マトリックス収支予算(配賦前）'!G20</f>
        <v>0</v>
      </c>
      <c r="H20" s="384">
        <f>SUM(E20:G20)</f>
        <v>1891013</v>
      </c>
    </row>
    <row r="21" spans="1:8" ht="11.1" customHeight="1" thickBot="1">
      <c r="A21" s="356"/>
      <c r="B21" s="674" t="s">
        <v>141</v>
      </c>
      <c r="C21" s="674"/>
      <c r="D21" s="675"/>
      <c r="E21" s="357">
        <f>E8+E13+E14+E17+E20</f>
        <v>510000</v>
      </c>
      <c r="F21" s="358">
        <f>F8+F13+F14+F17+F20</f>
        <v>1891013</v>
      </c>
      <c r="G21" s="359">
        <f>G8+G13+G14+G17+G20</f>
        <v>5352000</v>
      </c>
      <c r="H21" s="360">
        <f>H8+H13+H14+H17+H20</f>
        <v>7753013</v>
      </c>
    </row>
    <row r="22" spans="1:8" ht="11.1" customHeight="1">
      <c r="A22" s="361"/>
      <c r="B22" s="679" t="s">
        <v>111</v>
      </c>
      <c r="C22" s="679"/>
      <c r="D22" s="362"/>
      <c r="E22" s="363"/>
      <c r="F22" s="364"/>
      <c r="G22" s="365"/>
      <c r="H22" s="366"/>
    </row>
    <row r="23" spans="1:8" ht="11.1" customHeight="1">
      <c r="A23" s="367"/>
      <c r="B23" s="673" t="s">
        <v>18</v>
      </c>
      <c r="C23" s="673"/>
      <c r="D23" s="368"/>
      <c r="E23" s="622">
        <f>SUM(E24:E34)</f>
        <v>1877000</v>
      </c>
      <c r="F23" s="369">
        <f>SUM(F24:F34)</f>
        <v>2345000</v>
      </c>
      <c r="G23" s="370">
        <f>SUM(G24:G34)</f>
        <v>0</v>
      </c>
      <c r="H23" s="623">
        <f>SUM(E23:G23)</f>
        <v>4222000</v>
      </c>
    </row>
    <row r="24" spans="1:8" ht="11.1" customHeight="1">
      <c r="A24" s="371"/>
      <c r="B24" s="673" t="s">
        <v>59</v>
      </c>
      <c r="C24" s="673"/>
      <c r="D24" s="337"/>
      <c r="E24" s="621">
        <f>'マトリックス収支予算(配賦前）'!E24</f>
        <v>731000</v>
      </c>
      <c r="F24" s="341">
        <f>'マトリックス収支予算(配賦前）'!F24</f>
        <v>1070000</v>
      </c>
      <c r="G24" s="342">
        <f>'マトリックス収支予算(配賦前）'!G24</f>
        <v>0</v>
      </c>
      <c r="H24" s="620">
        <f>SUM(E24:G24)</f>
        <v>1801000</v>
      </c>
    </row>
    <row r="25" spans="1:8" ht="11.1" customHeight="1">
      <c r="A25" s="371"/>
      <c r="B25" s="336" t="s">
        <v>60</v>
      </c>
      <c r="C25" s="336"/>
      <c r="D25" s="372"/>
      <c r="E25" s="621">
        <f>'マトリックス収支予算(配賦前）'!E25</f>
        <v>685000</v>
      </c>
      <c r="F25" s="341">
        <f>'マトリックス収支予算(配賦前）'!F25</f>
        <v>225000</v>
      </c>
      <c r="G25" s="342">
        <f>'マトリックス収支予算(配賦前）'!G25</f>
        <v>0</v>
      </c>
      <c r="H25" s="620">
        <f>SUM(E25:G25)</f>
        <v>910000</v>
      </c>
    </row>
    <row r="26" spans="1:8" ht="11.1" customHeight="1">
      <c r="A26" s="373"/>
      <c r="B26" s="336" t="s">
        <v>61</v>
      </c>
      <c r="C26" s="336"/>
      <c r="D26" s="374"/>
      <c r="E26" s="257">
        <f>'マトリックス収支予算(配賦前）'!E26</f>
        <v>0</v>
      </c>
      <c r="F26" s="341">
        <f>'マトリックス収支予算(配賦前）'!F26</f>
        <v>50000</v>
      </c>
      <c r="G26" s="342">
        <f>'マトリックス収支予算(配賦前）'!G26</f>
        <v>0</v>
      </c>
      <c r="H26" s="259">
        <f>SUM(E26:G26)</f>
        <v>50000</v>
      </c>
    </row>
    <row r="27" spans="1:8" ht="11.1" customHeight="1">
      <c r="A27" s="373"/>
      <c r="B27" s="336" t="s">
        <v>62</v>
      </c>
      <c r="C27" s="336"/>
      <c r="D27" s="374"/>
      <c r="E27" s="621">
        <f>'マトリックス収支予算(配賦前）'!E27</f>
        <v>271000</v>
      </c>
      <c r="F27" s="341">
        <f>'マトリックス収支予算(配賦前）'!F27</f>
        <v>173000</v>
      </c>
      <c r="G27" s="342">
        <f>'マトリックス収支予算(配賦前）'!G27</f>
        <v>0</v>
      </c>
      <c r="H27" s="620">
        <f>SUM(E27:G27)</f>
        <v>444000</v>
      </c>
    </row>
    <row r="28" spans="1:8" ht="11.1" customHeight="1">
      <c r="A28" s="373"/>
      <c r="B28" s="336" t="s">
        <v>15</v>
      </c>
      <c r="C28" s="336"/>
      <c r="D28" s="374"/>
      <c r="E28" s="257">
        <f>'マトリックス収支予算(配賦前）'!E28</f>
        <v>80000</v>
      </c>
      <c r="F28" s="341">
        <f>'マトリックス収支予算(配賦前）'!F28</f>
        <v>550000</v>
      </c>
      <c r="G28" s="342">
        <f>'マトリックス収支予算(配賦前）'!G28</f>
        <v>0</v>
      </c>
      <c r="H28" s="259">
        <f t="shared" ref="H28:H56" si="2">SUM(E28:G28)</f>
        <v>630000</v>
      </c>
    </row>
    <row r="29" spans="1:8" ht="11.1" customHeight="1">
      <c r="A29" s="373"/>
      <c r="B29" s="388" t="s">
        <v>64</v>
      </c>
      <c r="C29" s="388"/>
      <c r="D29" s="337"/>
      <c r="E29" s="257">
        <f>'マトリックス収支予算(配賦前）'!E29</f>
        <v>0</v>
      </c>
      <c r="F29" s="341">
        <f>'マトリックス収支予算(配賦前）'!F29</f>
        <v>0</v>
      </c>
      <c r="G29" s="342">
        <f>'マトリックス収支予算(配賦前）'!G29</f>
        <v>0</v>
      </c>
      <c r="H29" s="259">
        <f t="shared" si="2"/>
        <v>0</v>
      </c>
    </row>
    <row r="30" spans="1:8" ht="11.1" customHeight="1">
      <c r="A30" s="373"/>
      <c r="B30" s="336" t="s">
        <v>65</v>
      </c>
      <c r="C30" s="336"/>
      <c r="D30" s="337"/>
      <c r="E30" s="257">
        <f>'マトリックス収支予算(配賦前）'!E30</f>
        <v>0</v>
      </c>
      <c r="F30" s="341">
        <f>'マトリックス収支予算(配賦前）'!F30</f>
        <v>260000</v>
      </c>
      <c r="G30" s="342">
        <f>'マトリックス収支予算(配賦前）'!G30</f>
        <v>0</v>
      </c>
      <c r="H30" s="259">
        <f t="shared" si="2"/>
        <v>260000</v>
      </c>
    </row>
    <row r="31" spans="1:8" ht="11.1" customHeight="1">
      <c r="A31" s="373"/>
      <c r="B31" s="336" t="s">
        <v>94</v>
      </c>
      <c r="C31" s="336"/>
      <c r="D31" s="372"/>
      <c r="E31" s="257">
        <f>'マトリックス収支予算(配賦前）'!E31</f>
        <v>0</v>
      </c>
      <c r="F31" s="341">
        <f>'マトリックス収支予算(配賦前）'!F31</f>
        <v>0</v>
      </c>
      <c r="G31" s="342">
        <f>'マトリックス収支予算(配賦前）'!G31</f>
        <v>0</v>
      </c>
      <c r="H31" s="259">
        <f t="shared" si="2"/>
        <v>0</v>
      </c>
    </row>
    <row r="32" spans="1:8" ht="11.1" customHeight="1">
      <c r="A32" s="373"/>
      <c r="B32" s="336" t="s">
        <v>16</v>
      </c>
      <c r="C32" s="336"/>
      <c r="D32" s="372"/>
      <c r="E32" s="621">
        <f>'マトリックス収支予算(配賦前）'!E32</f>
        <v>100000</v>
      </c>
      <c r="F32" s="341">
        <f>'マトリックス収支予算(配賦前）'!F32</f>
        <v>10000</v>
      </c>
      <c r="G32" s="342">
        <f>'マトリックス収支予算(配賦前）'!G32</f>
        <v>0</v>
      </c>
      <c r="H32" s="620">
        <f t="shared" si="2"/>
        <v>110000</v>
      </c>
    </row>
    <row r="33" spans="1:9" ht="11.1" customHeight="1">
      <c r="A33" s="373"/>
      <c r="B33" s="336" t="s">
        <v>17</v>
      </c>
      <c r="C33" s="336"/>
      <c r="D33" s="337"/>
      <c r="E33" s="257">
        <f>'マトリックス収支予算(配賦前）'!E33</f>
        <v>10000</v>
      </c>
      <c r="F33" s="341">
        <f>'マトリックス収支予算(配賦前）'!F33</f>
        <v>7000</v>
      </c>
      <c r="G33" s="342">
        <f>'マトリックス収支予算(配賦前）'!G33</f>
        <v>0</v>
      </c>
      <c r="H33" s="259">
        <f t="shared" si="2"/>
        <v>17000</v>
      </c>
    </row>
    <row r="34" spans="1:9" ht="11.1" customHeight="1">
      <c r="A34" s="373"/>
      <c r="B34" s="336" t="s">
        <v>305</v>
      </c>
      <c r="C34" s="336"/>
      <c r="D34" s="336"/>
      <c r="E34" s="340">
        <f>'マトリックス収支予算(配賦前）'!E34</f>
        <v>0</v>
      </c>
      <c r="F34" s="341">
        <f>'マトリックス収支予算(配賦前）'!F34</f>
        <v>0</v>
      </c>
      <c r="G34" s="342">
        <f>'マトリックス収支予算(配賦前）'!G34</f>
        <v>0</v>
      </c>
      <c r="H34" s="259">
        <f t="shared" si="2"/>
        <v>0</v>
      </c>
    </row>
    <row r="35" spans="1:9" ht="11.1" customHeight="1">
      <c r="A35" s="367"/>
      <c r="B35" s="673" t="s">
        <v>19</v>
      </c>
      <c r="C35" s="673"/>
      <c r="D35" s="368"/>
      <c r="E35" s="256">
        <f>SUM(E36:E57)</f>
        <v>726800</v>
      </c>
      <c r="F35" s="369">
        <f>SUM(F36:F57)</f>
        <v>2018500</v>
      </c>
      <c r="G35" s="370">
        <f>SUM(G36:G57)</f>
        <v>3063260</v>
      </c>
      <c r="H35" s="258">
        <f>SUM(E35:G35)</f>
        <v>5808560</v>
      </c>
    </row>
    <row r="36" spans="1:9" ht="11.1" customHeight="1">
      <c r="A36" s="373"/>
      <c r="B36" s="673" t="s">
        <v>93</v>
      </c>
      <c r="C36" s="673"/>
      <c r="D36" s="337"/>
      <c r="E36" s="340">
        <f>諸経費按分!G16</f>
        <v>137900</v>
      </c>
      <c r="F36" s="341">
        <f>諸経費按分!H16</f>
        <v>383000</v>
      </c>
      <c r="G36" s="342">
        <f>諸経費按分!I16+諸経費按分!J16</f>
        <v>30700</v>
      </c>
      <c r="H36" s="259">
        <f>SUM(E36:G36)</f>
        <v>551600</v>
      </c>
    </row>
    <row r="37" spans="1:9" ht="11.1" customHeight="1">
      <c r="A37" s="373"/>
      <c r="B37" s="336" t="s">
        <v>68</v>
      </c>
      <c r="C37" s="336"/>
      <c r="D37" s="337"/>
      <c r="E37" s="340">
        <f>諸経費按分!G17</f>
        <v>52500</v>
      </c>
      <c r="F37" s="341">
        <f>諸経費按分!H17</f>
        <v>145800</v>
      </c>
      <c r="G37" s="342">
        <f>諸経費按分!I17+諸経費按分!J17</f>
        <v>11700</v>
      </c>
      <c r="H37" s="259">
        <f t="shared" si="2"/>
        <v>210000</v>
      </c>
    </row>
    <row r="38" spans="1:9" ht="11.1" customHeight="1">
      <c r="A38" s="373"/>
      <c r="B38" s="336" t="s">
        <v>324</v>
      </c>
      <c r="C38" s="336"/>
      <c r="D38" s="337"/>
      <c r="E38" s="340">
        <f>諸経費按分!G18</f>
        <v>0</v>
      </c>
      <c r="F38" s="341">
        <f>諸経費按分!H18</f>
        <v>0</v>
      </c>
      <c r="G38" s="342">
        <f>諸経費按分!I18+諸経費按分!J18</f>
        <v>200000</v>
      </c>
      <c r="H38" s="259">
        <f t="shared" si="2"/>
        <v>200000</v>
      </c>
    </row>
    <row r="39" spans="1:9" ht="11.1" customHeight="1">
      <c r="A39" s="373"/>
      <c r="B39" s="336" t="s">
        <v>69</v>
      </c>
      <c r="C39" s="336"/>
      <c r="D39" s="337"/>
      <c r="E39" s="340">
        <f>諸経費按分!G19</f>
        <v>396000</v>
      </c>
      <c r="F39" s="341">
        <f>諸経費按分!H19</f>
        <v>1099900</v>
      </c>
      <c r="G39" s="342">
        <f>諸経費按分!I19+諸経費按分!J19</f>
        <v>88100</v>
      </c>
      <c r="H39" s="259">
        <f t="shared" si="2"/>
        <v>1584000</v>
      </c>
    </row>
    <row r="40" spans="1:9" ht="11.1" customHeight="1">
      <c r="A40" s="373"/>
      <c r="B40" s="336" t="s">
        <v>70</v>
      </c>
      <c r="C40" s="336"/>
      <c r="D40" s="337"/>
      <c r="E40" s="340">
        <f>諸経費按分!G20</f>
        <v>12000</v>
      </c>
      <c r="F40" s="341">
        <f>諸経費按分!H20</f>
        <v>33300</v>
      </c>
      <c r="G40" s="342">
        <f>諸経費按分!I20+諸経費按分!J20</f>
        <v>2700</v>
      </c>
      <c r="H40" s="259">
        <f>SUM(E40:G40)</f>
        <v>48000</v>
      </c>
    </row>
    <row r="41" spans="1:9" ht="11.1" customHeight="1">
      <c r="A41" s="373"/>
      <c r="B41" s="336" t="s">
        <v>71</v>
      </c>
      <c r="C41" s="336"/>
      <c r="D41" s="337"/>
      <c r="E41" s="340">
        <f>諸経費按分!G21</f>
        <v>15000</v>
      </c>
      <c r="F41" s="341">
        <f>諸経費按分!H21</f>
        <v>41700</v>
      </c>
      <c r="G41" s="342">
        <f>諸経費按分!I21+諸経費按分!J21</f>
        <v>3300</v>
      </c>
      <c r="H41" s="259">
        <f t="shared" si="2"/>
        <v>60000</v>
      </c>
    </row>
    <row r="42" spans="1:9" ht="11.1" customHeight="1">
      <c r="A42" s="373"/>
      <c r="B42" s="336" t="s">
        <v>72</v>
      </c>
      <c r="C42" s="336"/>
      <c r="D42" s="337"/>
      <c r="E42" s="340">
        <f>諸経費按分!G22</f>
        <v>0</v>
      </c>
      <c r="F42" s="341">
        <f>諸経費按分!H22</f>
        <v>0</v>
      </c>
      <c r="G42" s="342">
        <f>諸経費按分!I22+諸経費按分!J22</f>
        <v>0</v>
      </c>
      <c r="H42" s="259">
        <f t="shared" si="2"/>
        <v>0</v>
      </c>
    </row>
    <row r="43" spans="1:9" ht="11.1" customHeight="1">
      <c r="A43" s="373"/>
      <c r="B43" s="336" t="s">
        <v>325</v>
      </c>
      <c r="C43" s="336"/>
      <c r="D43" s="337"/>
      <c r="E43" s="340">
        <f>諸経費按分!G23</f>
        <v>0</v>
      </c>
      <c r="F43" s="341">
        <f>諸経費按分!H23</f>
        <v>0</v>
      </c>
      <c r="G43" s="342">
        <f>諸経費按分!I23+諸経費按分!J23</f>
        <v>670800</v>
      </c>
      <c r="H43" s="259">
        <f t="shared" si="2"/>
        <v>670800</v>
      </c>
      <c r="I43" s="389"/>
    </row>
    <row r="44" spans="1:9" ht="11.1" customHeight="1">
      <c r="A44" s="373"/>
      <c r="B44" s="336" t="s">
        <v>64</v>
      </c>
      <c r="C44" s="336"/>
      <c r="D44" s="337"/>
      <c r="E44" s="340">
        <f>諸経費按分!G24</f>
        <v>0</v>
      </c>
      <c r="F44" s="341">
        <f>諸経費按分!H24</f>
        <v>0</v>
      </c>
      <c r="G44" s="342">
        <f>諸経費按分!I24+諸経費按分!J24</f>
        <v>0</v>
      </c>
      <c r="H44" s="259">
        <f t="shared" si="2"/>
        <v>0</v>
      </c>
    </row>
    <row r="45" spans="1:9" ht="11.1" customHeight="1">
      <c r="A45" s="373"/>
      <c r="B45" s="336" t="s">
        <v>326</v>
      </c>
      <c r="C45" s="336"/>
      <c r="D45" s="337"/>
      <c r="E45" s="340">
        <f>諸経費按分!G25</f>
        <v>0</v>
      </c>
      <c r="F45" s="341">
        <f>諸経費按分!H25</f>
        <v>0</v>
      </c>
      <c r="G45" s="342">
        <f>諸経費按分!I25+諸経費按分!J25</f>
        <v>100000</v>
      </c>
      <c r="H45" s="259">
        <f t="shared" si="2"/>
        <v>100000</v>
      </c>
    </row>
    <row r="46" spans="1:9" ht="11.1" customHeight="1">
      <c r="A46" s="373"/>
      <c r="B46" s="336" t="s">
        <v>73</v>
      </c>
      <c r="C46" s="336"/>
      <c r="D46" s="337"/>
      <c r="E46" s="340">
        <f>諸経費按分!G26</f>
        <v>88400</v>
      </c>
      <c r="F46" s="341">
        <f>諸経費按分!H26</f>
        <v>245400</v>
      </c>
      <c r="G46" s="342">
        <f>諸経費按分!I26+諸経費按分!J26</f>
        <v>19600</v>
      </c>
      <c r="H46" s="259">
        <f t="shared" si="2"/>
        <v>353400</v>
      </c>
    </row>
    <row r="47" spans="1:9" ht="11.1" customHeight="1">
      <c r="A47" s="373"/>
      <c r="B47" s="336" t="s">
        <v>74</v>
      </c>
      <c r="C47" s="336"/>
      <c r="D47" s="337"/>
      <c r="E47" s="340">
        <f>諸経費按分!G27</f>
        <v>7500</v>
      </c>
      <c r="F47" s="341">
        <f>諸経費按分!H27</f>
        <v>20800</v>
      </c>
      <c r="G47" s="342">
        <f>諸経費按分!I27+諸経費按分!J27</f>
        <v>1700</v>
      </c>
      <c r="H47" s="259">
        <f t="shared" si="2"/>
        <v>30000</v>
      </c>
    </row>
    <row r="48" spans="1:9" ht="11.1" customHeight="1">
      <c r="A48" s="373"/>
      <c r="B48" s="336" t="s">
        <v>75</v>
      </c>
      <c r="C48" s="336"/>
      <c r="D48" s="337"/>
      <c r="E48" s="340">
        <f>諸経費按分!G28</f>
        <v>0</v>
      </c>
      <c r="F48" s="341">
        <f>諸経費按分!H28</f>
        <v>0</v>
      </c>
      <c r="G48" s="342">
        <f>諸経費按分!I28+諸経費按分!J28</f>
        <v>70000</v>
      </c>
      <c r="H48" s="259">
        <f>SUM(E48:G48)</f>
        <v>70000</v>
      </c>
    </row>
    <row r="49" spans="1:9" ht="11.1" customHeight="1">
      <c r="A49" s="373"/>
      <c r="B49" s="336" t="s">
        <v>1</v>
      </c>
      <c r="C49" s="336"/>
      <c r="D49" s="337"/>
      <c r="E49" s="340">
        <f>諸経費按分!G29</f>
        <v>0</v>
      </c>
      <c r="F49" s="341">
        <f>諸経費按分!H29</f>
        <v>0</v>
      </c>
      <c r="G49" s="342">
        <f>諸経費按分!I29+諸経費按分!J29</f>
        <v>50000</v>
      </c>
      <c r="H49" s="259">
        <f>SUM(E49:G49)</f>
        <v>50000</v>
      </c>
    </row>
    <row r="50" spans="1:9" ht="11.1" customHeight="1">
      <c r="A50" s="373"/>
      <c r="B50" s="336" t="s">
        <v>76</v>
      </c>
      <c r="C50" s="336"/>
      <c r="D50" s="337"/>
      <c r="E50" s="340">
        <f>諸経費按分!G30</f>
        <v>0</v>
      </c>
      <c r="F50" s="341">
        <f>諸経費按分!H30</f>
        <v>0</v>
      </c>
      <c r="G50" s="342">
        <f>諸経費按分!I30+諸経費按分!J30</f>
        <v>150000</v>
      </c>
      <c r="H50" s="259">
        <f t="shared" si="2"/>
        <v>150000</v>
      </c>
    </row>
    <row r="51" spans="1:9" ht="11.1" customHeight="1">
      <c r="A51" s="371"/>
      <c r="B51" s="336" t="s">
        <v>95</v>
      </c>
      <c r="C51" s="336"/>
      <c r="D51" s="337"/>
      <c r="E51" s="340">
        <f>諸経費按分!G31</f>
        <v>17500</v>
      </c>
      <c r="F51" s="341">
        <f>諸経費按分!H31</f>
        <v>48600</v>
      </c>
      <c r="G51" s="342">
        <f>諸経費按分!I31+諸経費按分!J31</f>
        <v>3900</v>
      </c>
      <c r="H51" s="259">
        <f t="shared" si="2"/>
        <v>70000</v>
      </c>
    </row>
    <row r="52" spans="1:9" ht="11.1" customHeight="1">
      <c r="A52" s="371"/>
      <c r="B52" s="336" t="s">
        <v>77</v>
      </c>
      <c r="C52" s="336"/>
      <c r="D52" s="337"/>
      <c r="E52" s="340">
        <f>諸経費按分!G32</f>
        <v>0</v>
      </c>
      <c r="F52" s="341">
        <f>諸経費按分!H32</f>
        <v>0</v>
      </c>
      <c r="G52" s="342">
        <f>諸経費按分!I32+諸経費按分!J32</f>
        <v>946450</v>
      </c>
      <c r="H52" s="259">
        <f>SUM(E52:G52)</f>
        <v>946450</v>
      </c>
    </row>
    <row r="53" spans="1:9" ht="11.1" customHeight="1">
      <c r="A53" s="371"/>
      <c r="B53" s="336" t="s">
        <v>323</v>
      </c>
      <c r="C53" s="336"/>
      <c r="D53" s="337"/>
      <c r="E53" s="340">
        <f>諸経費按分!G33</f>
        <v>0</v>
      </c>
      <c r="F53" s="341">
        <f>諸経費按分!H33</f>
        <v>0</v>
      </c>
      <c r="G53" s="342">
        <f>諸経費按分!I33+諸経費按分!J33</f>
        <v>0</v>
      </c>
      <c r="H53" s="259">
        <f>SUM(E53:G53)</f>
        <v>0</v>
      </c>
      <c r="I53" s="389"/>
    </row>
    <row r="54" spans="1:9" ht="11.1" customHeight="1">
      <c r="A54" s="371"/>
      <c r="B54" s="336" t="s">
        <v>2</v>
      </c>
      <c r="C54" s="336"/>
      <c r="D54" s="337"/>
      <c r="E54" s="340">
        <f>諸経費按分!G34</f>
        <v>0</v>
      </c>
      <c r="F54" s="341">
        <f>諸経費按分!H34</f>
        <v>0</v>
      </c>
      <c r="G54" s="342">
        <f>諸経費按分!I34+諸経費按分!J34</f>
        <v>85900</v>
      </c>
      <c r="H54" s="259">
        <f t="shared" si="2"/>
        <v>85900</v>
      </c>
      <c r="I54" s="375"/>
    </row>
    <row r="55" spans="1:9" ht="11.1" hidden="1" customHeight="1">
      <c r="A55" s="371"/>
      <c r="B55" s="336"/>
      <c r="C55" s="336"/>
      <c r="D55" s="337"/>
      <c r="E55" s="340"/>
      <c r="F55" s="341"/>
      <c r="G55" s="342"/>
      <c r="H55" s="259"/>
    </row>
    <row r="56" spans="1:9" ht="14.1" customHeight="1">
      <c r="A56" s="371"/>
      <c r="B56" s="336" t="s">
        <v>78</v>
      </c>
      <c r="C56" s="336"/>
      <c r="D56" s="337"/>
      <c r="E56" s="340">
        <f>諸経費按分!G36</f>
        <v>0</v>
      </c>
      <c r="F56" s="341">
        <f>諸経費按分!H36</f>
        <v>0</v>
      </c>
      <c r="G56" s="342">
        <f>諸経費按分!I36+諸経費按分!J36</f>
        <v>90000</v>
      </c>
      <c r="H56" s="259">
        <f t="shared" si="2"/>
        <v>90000</v>
      </c>
    </row>
    <row r="57" spans="1:9" ht="14.1" customHeight="1" thickBot="1">
      <c r="A57" s="373"/>
      <c r="B57" s="336" t="s">
        <v>79</v>
      </c>
      <c r="C57" s="376"/>
      <c r="D57" s="377"/>
      <c r="E57" s="340">
        <f>諸経費按分!G37</f>
        <v>0</v>
      </c>
      <c r="F57" s="341">
        <f>諸経費按分!H37</f>
        <v>0</v>
      </c>
      <c r="G57" s="342">
        <f>諸経費按分!I37+諸経費按分!J37</f>
        <v>538410</v>
      </c>
      <c r="H57" s="259">
        <f>SUM(E57:G57)</f>
        <v>538410</v>
      </c>
      <c r="I57" s="389"/>
    </row>
    <row r="58" spans="1:9" ht="14.1" customHeight="1" thickBot="1">
      <c r="A58" s="378"/>
      <c r="B58" s="674" t="s">
        <v>112</v>
      </c>
      <c r="C58" s="674"/>
      <c r="D58" s="675"/>
      <c r="E58" s="624">
        <f>E23+E35</f>
        <v>2603800</v>
      </c>
      <c r="F58" s="522">
        <f>F23+F35</f>
        <v>4363500</v>
      </c>
      <c r="G58" s="379">
        <f>G23+G35</f>
        <v>3063260</v>
      </c>
      <c r="H58" s="626">
        <f>H23+H35</f>
        <v>10030560</v>
      </c>
    </row>
    <row r="59" spans="1:9" ht="14.1" customHeight="1" thickBot="1">
      <c r="A59" s="378"/>
      <c r="B59" s="674" t="s">
        <v>169</v>
      </c>
      <c r="C59" s="674"/>
      <c r="D59" s="675"/>
      <c r="E59" s="625">
        <f>E21-E58</f>
        <v>-2093800</v>
      </c>
      <c r="F59" s="523">
        <f>F21-F58</f>
        <v>-2472487</v>
      </c>
      <c r="G59" s="380">
        <f>G21-G58</f>
        <v>2288740</v>
      </c>
      <c r="H59" s="627">
        <f>H21-H58</f>
        <v>-2277547</v>
      </c>
    </row>
    <row r="60" spans="1:9" ht="14.1" customHeight="1">
      <c r="A60" s="678"/>
      <c r="B60" s="678"/>
      <c r="C60" s="676"/>
      <c r="D60" s="676"/>
      <c r="E60" s="676"/>
      <c r="F60" s="676"/>
      <c r="G60" s="676"/>
      <c r="H60" s="677"/>
    </row>
  </sheetData>
  <mergeCells count="17">
    <mergeCell ref="B58:D58"/>
    <mergeCell ref="B59:D59"/>
    <mergeCell ref="A60:B60"/>
    <mergeCell ref="C60:H60"/>
    <mergeCell ref="H4:H5"/>
    <mergeCell ref="C15:D15"/>
    <mergeCell ref="C16:D16"/>
    <mergeCell ref="B21:D21"/>
    <mergeCell ref="A4:D5"/>
    <mergeCell ref="E4:E5"/>
    <mergeCell ref="B23:C23"/>
    <mergeCell ref="B22:C22"/>
    <mergeCell ref="B24:C24"/>
    <mergeCell ref="B35:C35"/>
    <mergeCell ref="B36:C36"/>
    <mergeCell ref="F4:F5"/>
    <mergeCell ref="G4:G5"/>
  </mergeCells>
  <phoneticPr fontId="2"/>
  <printOptions horizontalCentered="1"/>
  <pageMargins left="0.59055118110236227" right="0.59055118110236227" top="0.39370078740157483"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3"/>
  <sheetViews>
    <sheetView workbookViewId="0">
      <selection activeCell="F25" sqref="F25"/>
    </sheetView>
  </sheetViews>
  <sheetFormatPr defaultColWidth="9" defaultRowHeight="12"/>
  <cols>
    <col min="1" max="2" width="11.5" style="25" customWidth="1"/>
    <col min="3" max="8" width="14.5" style="25" customWidth="1"/>
    <col min="9" max="16384" width="9" style="25"/>
  </cols>
  <sheetData>
    <row r="1" spans="1:8">
      <c r="A1" s="109" t="s">
        <v>246</v>
      </c>
      <c r="H1" s="27" t="s">
        <v>247</v>
      </c>
    </row>
    <row r="2" spans="1:8" ht="7.5" customHeight="1">
      <c r="A2" s="34"/>
      <c r="B2" s="35"/>
      <c r="C2" s="35"/>
      <c r="D2" s="35"/>
      <c r="E2" s="35"/>
      <c r="F2" s="35"/>
      <c r="G2" s="35"/>
      <c r="H2" s="36"/>
    </row>
    <row r="3" spans="1:8" s="37" customFormat="1" ht="18.75" customHeight="1">
      <c r="A3" s="696" t="s">
        <v>244</v>
      </c>
      <c r="B3" s="696"/>
      <c r="C3" s="696"/>
      <c r="D3" s="696"/>
      <c r="E3" s="696"/>
      <c r="F3" s="696"/>
      <c r="G3" s="696"/>
      <c r="H3" s="696"/>
    </row>
    <row r="4" spans="1:8" s="37" customFormat="1" ht="18.75" customHeight="1">
      <c r="A4" s="696"/>
      <c r="B4" s="696"/>
      <c r="C4" s="696"/>
      <c r="D4" s="696"/>
      <c r="E4" s="696"/>
      <c r="F4" s="696"/>
      <c r="G4" s="696"/>
      <c r="H4" s="696"/>
    </row>
    <row r="5" spans="1:8" ht="6.75" customHeight="1"/>
    <row r="6" spans="1:8" ht="14.1" customHeight="1">
      <c r="A6" s="106" t="s">
        <v>158</v>
      </c>
    </row>
    <row r="7" spans="1:8" ht="12" customHeight="1">
      <c r="A7" s="25" t="s">
        <v>185</v>
      </c>
    </row>
    <row r="8" spans="1:8" ht="12" customHeight="1">
      <c r="A8" s="703" t="s">
        <v>142</v>
      </c>
      <c r="B8" s="704"/>
      <c r="C8" s="699" t="s">
        <v>88</v>
      </c>
      <c r="D8" s="700"/>
      <c r="E8" s="700"/>
      <c r="F8" s="700"/>
      <c r="G8" s="701" t="s">
        <v>164</v>
      </c>
      <c r="H8" s="701" t="s">
        <v>175</v>
      </c>
    </row>
    <row r="9" spans="1:8" ht="48" customHeight="1">
      <c r="A9" s="705"/>
      <c r="B9" s="706"/>
      <c r="C9" s="131" t="s">
        <v>100</v>
      </c>
      <c r="D9" s="131" t="s">
        <v>101</v>
      </c>
      <c r="E9" s="131" t="s">
        <v>102</v>
      </c>
      <c r="F9" s="131" t="s">
        <v>58</v>
      </c>
      <c r="G9" s="702"/>
      <c r="H9" s="702"/>
    </row>
    <row r="10" spans="1:8" ht="12" customHeight="1">
      <c r="A10" s="98" t="s">
        <v>186</v>
      </c>
      <c r="B10" s="105" t="s">
        <v>347</v>
      </c>
      <c r="C10" s="147">
        <v>0</v>
      </c>
      <c r="D10" s="147">
        <v>0</v>
      </c>
      <c r="E10" s="148">
        <v>0</v>
      </c>
      <c r="F10" s="147">
        <v>0</v>
      </c>
      <c r="G10" s="147">
        <v>1</v>
      </c>
      <c r="H10" s="119">
        <f>SUM(C10:G10)</f>
        <v>1</v>
      </c>
    </row>
    <row r="11" spans="1:8" ht="12" customHeight="1">
      <c r="A11" s="172" t="s">
        <v>248</v>
      </c>
      <c r="B11" s="105" t="s">
        <v>301</v>
      </c>
      <c r="C11" s="149">
        <v>0</v>
      </c>
      <c r="D11" s="149">
        <v>0</v>
      </c>
      <c r="E11" s="150">
        <v>0</v>
      </c>
      <c r="F11" s="149">
        <v>0</v>
      </c>
      <c r="G11" s="149">
        <v>1</v>
      </c>
      <c r="H11" s="120">
        <f>SUM(C11:G11)</f>
        <v>1</v>
      </c>
    </row>
    <row r="12" spans="1:8" ht="12" customHeight="1">
      <c r="A12" s="97" t="s">
        <v>82</v>
      </c>
      <c r="B12" s="105" t="s">
        <v>351</v>
      </c>
      <c r="C12" s="149">
        <v>0</v>
      </c>
      <c r="D12" s="149">
        <v>1</v>
      </c>
      <c r="E12" s="150">
        <v>0</v>
      </c>
      <c r="F12" s="149">
        <v>0</v>
      </c>
      <c r="G12" s="149">
        <v>0</v>
      </c>
      <c r="H12" s="120">
        <f t="shared" ref="H12:H13" si="0">SUM(C12:G12)</f>
        <v>1</v>
      </c>
    </row>
    <row r="13" spans="1:8" ht="12" customHeight="1">
      <c r="A13" s="97" t="s">
        <v>82</v>
      </c>
      <c r="B13" s="105" t="s">
        <v>352</v>
      </c>
      <c r="C13" s="149">
        <v>1</v>
      </c>
      <c r="D13" s="149">
        <v>0</v>
      </c>
      <c r="E13" s="150">
        <v>0</v>
      </c>
      <c r="F13" s="150">
        <v>0</v>
      </c>
      <c r="G13" s="149">
        <v>0</v>
      </c>
      <c r="H13" s="120">
        <f t="shared" si="0"/>
        <v>1</v>
      </c>
    </row>
    <row r="14" spans="1:8" ht="12" customHeight="1">
      <c r="A14" s="97" t="s">
        <v>82</v>
      </c>
      <c r="B14" s="105" t="s">
        <v>353</v>
      </c>
      <c r="C14" s="149">
        <v>0</v>
      </c>
      <c r="D14" s="149">
        <v>1</v>
      </c>
      <c r="E14" s="150">
        <v>0</v>
      </c>
      <c r="F14" s="149">
        <v>0</v>
      </c>
      <c r="G14" s="149">
        <v>0</v>
      </c>
      <c r="H14" s="120">
        <f>SUM(C14:G14)</f>
        <v>1</v>
      </c>
    </row>
    <row r="15" spans="1:8" ht="12" customHeight="1">
      <c r="A15" s="97" t="s">
        <v>82</v>
      </c>
      <c r="B15" s="105" t="s">
        <v>354</v>
      </c>
      <c r="C15" s="149">
        <v>1</v>
      </c>
      <c r="D15" s="149">
        <v>0</v>
      </c>
      <c r="E15" s="150">
        <v>0</v>
      </c>
      <c r="F15" s="150">
        <v>0</v>
      </c>
      <c r="G15" s="149">
        <v>0</v>
      </c>
      <c r="H15" s="120">
        <f>SUM(C15:G15)</f>
        <v>1</v>
      </c>
    </row>
    <row r="16" spans="1:8" ht="12" customHeight="1">
      <c r="A16" s="97" t="s">
        <v>187</v>
      </c>
      <c r="B16" s="105" t="s">
        <v>348</v>
      </c>
      <c r="C16" s="149">
        <v>0</v>
      </c>
      <c r="D16" s="149">
        <v>0</v>
      </c>
      <c r="E16" s="150">
        <v>0</v>
      </c>
      <c r="F16" s="149">
        <v>1</v>
      </c>
      <c r="G16" s="149">
        <v>0</v>
      </c>
      <c r="H16" s="120">
        <f>SUM(C16:G16)</f>
        <v>1</v>
      </c>
    </row>
    <row r="17" spans="1:8" ht="12" customHeight="1">
      <c r="A17" s="97" t="s">
        <v>191</v>
      </c>
      <c r="B17" s="105" t="s">
        <v>349</v>
      </c>
      <c r="C17" s="149">
        <v>0</v>
      </c>
      <c r="D17" s="149">
        <v>0</v>
      </c>
      <c r="E17" s="150">
        <v>0</v>
      </c>
      <c r="F17" s="149">
        <v>1</v>
      </c>
      <c r="G17" s="149">
        <v>0</v>
      </c>
      <c r="H17" s="120">
        <f>SUM(C17:G17)</f>
        <v>1</v>
      </c>
    </row>
    <row r="18" spans="1:8" ht="12" customHeight="1">
      <c r="A18" s="97" t="s">
        <v>191</v>
      </c>
      <c r="B18" s="105" t="s">
        <v>350</v>
      </c>
      <c r="C18" s="149">
        <v>0</v>
      </c>
      <c r="D18" s="149">
        <v>0</v>
      </c>
      <c r="E18" s="150">
        <v>0</v>
      </c>
      <c r="F18" s="149">
        <v>1</v>
      </c>
      <c r="G18" s="149">
        <v>0</v>
      </c>
      <c r="H18" s="173">
        <f>SUM(C18:G18)</f>
        <v>1</v>
      </c>
    </row>
    <row r="19" spans="1:8" ht="12" customHeight="1">
      <c r="A19" s="54" t="s">
        <v>30</v>
      </c>
      <c r="B19" s="151">
        <v>9</v>
      </c>
      <c r="C19" s="118">
        <f>SUM(C10:C18)</f>
        <v>2</v>
      </c>
      <c r="D19" s="118">
        <f>SUM(D10:D18)</f>
        <v>2</v>
      </c>
      <c r="E19" s="118">
        <f>SUM(E10:E18)</f>
        <v>0</v>
      </c>
      <c r="F19" s="118">
        <f>SUM(F10:F18)</f>
        <v>3</v>
      </c>
      <c r="G19" s="118">
        <f>SUM(G10:G18)</f>
        <v>2</v>
      </c>
      <c r="H19" s="121">
        <f t="shared" ref="H19:H26" si="1">SUM(C19:G19)</f>
        <v>9</v>
      </c>
    </row>
    <row r="20" spans="1:8" ht="12" customHeight="1">
      <c r="A20" s="168" t="s">
        <v>336</v>
      </c>
      <c r="B20" s="166">
        <v>4</v>
      </c>
      <c r="C20" s="149">
        <v>0</v>
      </c>
      <c r="D20" s="149">
        <v>0</v>
      </c>
      <c r="E20" s="150">
        <v>0</v>
      </c>
      <c r="F20" s="149">
        <v>4</v>
      </c>
      <c r="G20" s="149">
        <v>0</v>
      </c>
      <c r="H20" s="174">
        <f>SUM(C20:G20)</f>
        <v>4</v>
      </c>
    </row>
    <row r="21" spans="1:8" ht="12" customHeight="1">
      <c r="A21" s="169" t="s">
        <v>355</v>
      </c>
      <c r="B21" s="166">
        <v>5</v>
      </c>
      <c r="C21" s="149">
        <v>2</v>
      </c>
      <c r="D21" s="149">
        <v>3</v>
      </c>
      <c r="E21" s="150">
        <v>0</v>
      </c>
      <c r="F21" s="149">
        <v>0</v>
      </c>
      <c r="G21" s="149">
        <v>0</v>
      </c>
      <c r="H21" s="120">
        <f t="shared" ref="H21:H22" si="2">SUM(C21:G21)</f>
        <v>5</v>
      </c>
    </row>
    <row r="22" spans="1:8" ht="12" customHeight="1">
      <c r="A22" s="168" t="s">
        <v>356</v>
      </c>
      <c r="B22" s="166">
        <v>6</v>
      </c>
      <c r="C22" s="152">
        <v>0</v>
      </c>
      <c r="D22" s="149">
        <v>0</v>
      </c>
      <c r="E22" s="150">
        <v>0</v>
      </c>
      <c r="F22" s="149">
        <v>6</v>
      </c>
      <c r="G22" s="152">
        <v>0</v>
      </c>
      <c r="H22" s="120">
        <f t="shared" si="2"/>
        <v>6</v>
      </c>
    </row>
    <row r="23" spans="1:8" ht="12" customHeight="1">
      <c r="A23" s="169" t="s">
        <v>357</v>
      </c>
      <c r="B23" s="166">
        <v>5</v>
      </c>
      <c r="C23" s="149">
        <v>0</v>
      </c>
      <c r="D23" s="149">
        <v>0</v>
      </c>
      <c r="E23" s="150">
        <v>0</v>
      </c>
      <c r="F23" s="149">
        <v>5</v>
      </c>
      <c r="G23" s="149">
        <v>0</v>
      </c>
      <c r="H23" s="120">
        <f t="shared" si="1"/>
        <v>5</v>
      </c>
    </row>
    <row r="24" spans="1:8" ht="12" customHeight="1">
      <c r="A24" s="168" t="s">
        <v>103</v>
      </c>
      <c r="B24" s="166">
        <v>7</v>
      </c>
      <c r="C24" s="152">
        <v>0</v>
      </c>
      <c r="D24" s="149">
        <v>0</v>
      </c>
      <c r="E24" s="150">
        <v>0</v>
      </c>
      <c r="F24" s="149">
        <v>7</v>
      </c>
      <c r="G24" s="152">
        <v>0</v>
      </c>
      <c r="H24" s="120">
        <f t="shared" si="1"/>
        <v>7</v>
      </c>
    </row>
    <row r="25" spans="1:8" ht="12" customHeight="1">
      <c r="A25" s="54" t="s">
        <v>29</v>
      </c>
      <c r="B25" s="151">
        <f>+SUM(B20:B24)</f>
        <v>27</v>
      </c>
      <c r="C25" s="118">
        <f>SUM(C20:C24)</f>
        <v>2</v>
      </c>
      <c r="D25" s="118">
        <f>SUM(D20:D24)</f>
        <v>3</v>
      </c>
      <c r="E25" s="118">
        <f>SUM(E20:E24)</f>
        <v>0</v>
      </c>
      <c r="F25" s="118">
        <f>SUM(F20:F24)</f>
        <v>22</v>
      </c>
      <c r="G25" s="118">
        <f>SUM(G20:G24)</f>
        <v>0</v>
      </c>
      <c r="H25" s="174">
        <f>SUM(C25:G25)</f>
        <v>27</v>
      </c>
    </row>
    <row r="26" spans="1:8" ht="12" customHeight="1">
      <c r="A26" s="28" t="s">
        <v>28</v>
      </c>
      <c r="B26" s="33">
        <f>B19+B25</f>
        <v>36</v>
      </c>
      <c r="C26" s="118">
        <f t="shared" ref="C26:G26" si="3">C19+C25</f>
        <v>4</v>
      </c>
      <c r="D26" s="118">
        <f t="shared" si="3"/>
        <v>5</v>
      </c>
      <c r="E26" s="118">
        <f t="shared" si="3"/>
        <v>0</v>
      </c>
      <c r="F26" s="118">
        <f t="shared" si="3"/>
        <v>25</v>
      </c>
      <c r="G26" s="118">
        <f t="shared" si="3"/>
        <v>2</v>
      </c>
      <c r="H26" s="254">
        <f t="shared" si="1"/>
        <v>36</v>
      </c>
    </row>
    <row r="27" spans="1:8" ht="12" customHeight="1">
      <c r="A27" s="153"/>
      <c r="B27" s="153"/>
      <c r="C27" s="40"/>
      <c r="D27" s="40"/>
      <c r="E27" s="40"/>
      <c r="F27" s="40"/>
      <c r="G27" s="40"/>
      <c r="H27" s="40"/>
    </row>
    <row r="28" spans="1:8" ht="12" customHeight="1">
      <c r="A28" s="25" t="s">
        <v>157</v>
      </c>
    </row>
    <row r="29" spans="1:8" ht="48" customHeight="1">
      <c r="A29" s="41"/>
      <c r="B29" s="33"/>
      <c r="C29" s="131" t="s">
        <v>100</v>
      </c>
      <c r="D29" s="131" t="s">
        <v>101</v>
      </c>
      <c r="E29" s="131" t="s">
        <v>102</v>
      </c>
      <c r="F29" s="131" t="s">
        <v>58</v>
      </c>
      <c r="G29" s="42" t="s">
        <v>164</v>
      </c>
      <c r="H29" s="42" t="s">
        <v>175</v>
      </c>
    </row>
    <row r="30" spans="1:8" ht="12" customHeight="1">
      <c r="A30" s="697" t="s">
        <v>83</v>
      </c>
      <c r="B30" s="698"/>
      <c r="C30" s="157">
        <f>ROUND(C19/$B$19,4)</f>
        <v>0.22220000000000001</v>
      </c>
      <c r="D30" s="157">
        <f>ROUND(D19/$B$19,4)</f>
        <v>0.22220000000000001</v>
      </c>
      <c r="E30" s="157">
        <f>ROUND(E19/$B$19,4)</f>
        <v>0</v>
      </c>
      <c r="F30" s="157">
        <f>ROUND(F19/$B$19,4)</f>
        <v>0.33329999999999999</v>
      </c>
      <c r="G30" s="157">
        <f>ROUND(G19/$B$19,4)</f>
        <v>0.22220000000000001</v>
      </c>
      <c r="H30" s="157">
        <f>ROUND(SUM(C30:G30),2)</f>
        <v>1</v>
      </c>
    </row>
    <row r="31" spans="1:8" ht="12" customHeight="1">
      <c r="A31" s="694" t="s">
        <v>27</v>
      </c>
      <c r="B31" s="695"/>
      <c r="C31" s="158">
        <f>ROUND(C26/$B$26,4)</f>
        <v>0.1111</v>
      </c>
      <c r="D31" s="158">
        <f>ROUND(D26/$B$26,4)</f>
        <v>0.1389</v>
      </c>
      <c r="E31" s="158">
        <f>ROUND(E26/$B$26,4)</f>
        <v>0</v>
      </c>
      <c r="F31" s="158">
        <f>ROUND(F26/$B$26,4)</f>
        <v>0.69440000000000002</v>
      </c>
      <c r="G31" s="158">
        <f>1-C31-D31-E31-F31</f>
        <v>5.5599999999999983E-2</v>
      </c>
      <c r="H31" s="158">
        <f>ROUND(SUM(C31:G31),2)</f>
        <v>1</v>
      </c>
    </row>
    <row r="32" spans="1:8" ht="12" customHeight="1">
      <c r="A32" s="25" t="s">
        <v>25</v>
      </c>
    </row>
    <row r="33" spans="1:7" ht="12" customHeight="1"/>
    <row r="34" spans="1:7" ht="12" customHeight="1">
      <c r="A34" s="38"/>
    </row>
    <row r="35" spans="1:7" ht="12" customHeight="1"/>
    <row r="36" spans="1:7" ht="12" customHeight="1">
      <c r="A36" s="39"/>
    </row>
    <row r="37" spans="1:7" ht="12" customHeight="1">
      <c r="A37" s="39"/>
    </row>
    <row r="38" spans="1:7" ht="12" customHeight="1">
      <c r="A38" s="39"/>
    </row>
    <row r="39" spans="1:7" ht="12" customHeight="1">
      <c r="A39" s="39"/>
    </row>
    <row r="40" spans="1:7" ht="12" customHeight="1">
      <c r="A40" s="39"/>
      <c r="G40" s="50"/>
    </row>
    <row r="41" spans="1:7" ht="12" customHeight="1">
      <c r="D41" s="40"/>
      <c r="E41" s="40"/>
      <c r="F41" s="40"/>
      <c r="G41" s="40"/>
    </row>
    <row r="42" spans="1:7" ht="14.1" customHeight="1">
      <c r="A42" s="106"/>
    </row>
    <row r="43" spans="1:7" ht="12" customHeight="1">
      <c r="A43" s="39"/>
    </row>
  </sheetData>
  <mergeCells count="7">
    <mergeCell ref="A31:B31"/>
    <mergeCell ref="A3:H4"/>
    <mergeCell ref="A30:B30"/>
    <mergeCell ref="C8:F8"/>
    <mergeCell ref="G8:G9"/>
    <mergeCell ref="H8:H9"/>
    <mergeCell ref="A8:B9"/>
  </mergeCells>
  <phoneticPr fontId="2"/>
  <printOptions horizontalCentered="1"/>
  <pageMargins left="0.59055118110236227" right="0.59055118110236227" top="0.39370078740157483" bottom="0.39370078740157483" header="0.51181102362204722" footer="0.51181102362204722"/>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9"/>
  <sheetViews>
    <sheetView topLeftCell="A10" workbookViewId="0">
      <selection activeCell="D23" sqref="D23:D25"/>
    </sheetView>
  </sheetViews>
  <sheetFormatPr defaultColWidth="9" defaultRowHeight="12.75" customHeight="1"/>
  <cols>
    <col min="1" max="1" width="2.5" style="17" customWidth="1"/>
    <col min="2" max="5" width="11.5" style="17" customWidth="1"/>
    <col min="6" max="11" width="11.5" style="80" customWidth="1"/>
    <col min="12" max="16384" width="9" style="17"/>
  </cols>
  <sheetData>
    <row r="1" spans="1:11" ht="12.75" customHeight="1">
      <c r="A1" s="17" t="s">
        <v>81</v>
      </c>
      <c r="C1" s="18"/>
      <c r="D1" s="18"/>
      <c r="E1" s="18"/>
      <c r="F1" s="79"/>
      <c r="G1" s="79"/>
      <c r="H1" s="79"/>
      <c r="I1" s="79"/>
      <c r="K1" s="27" t="s">
        <v>247</v>
      </c>
    </row>
    <row r="2" spans="1:11" ht="12.75" customHeight="1">
      <c r="A2" s="73"/>
      <c r="B2" s="74"/>
      <c r="C2" s="73"/>
      <c r="D2" s="73"/>
      <c r="E2" s="31"/>
      <c r="F2" s="81"/>
      <c r="G2" s="81"/>
      <c r="H2" s="81"/>
      <c r="I2" s="81"/>
      <c r="J2" s="82"/>
      <c r="K2" s="82"/>
    </row>
    <row r="3" spans="1:11" ht="12.75" customHeight="1">
      <c r="A3" s="19"/>
      <c r="B3" s="18"/>
      <c r="C3" s="18"/>
      <c r="D3" s="18"/>
      <c r="E3" s="18"/>
      <c r="F3" s="79"/>
      <c r="G3" s="79"/>
      <c r="H3" s="79"/>
      <c r="I3" s="79"/>
    </row>
    <row r="4" spans="1:11" ht="12.75" customHeight="1">
      <c r="A4" s="111">
        <v>1</v>
      </c>
      <c r="B4" s="18" t="s">
        <v>118</v>
      </c>
      <c r="C4" s="18"/>
      <c r="D4" s="18"/>
      <c r="E4" s="18"/>
      <c r="F4" s="79"/>
      <c r="G4" s="79"/>
      <c r="H4" s="79"/>
      <c r="I4" s="79"/>
    </row>
    <row r="5" spans="1:11" ht="12.75" customHeight="1">
      <c r="A5" s="111">
        <v>2</v>
      </c>
      <c r="B5" s="18" t="s">
        <v>89</v>
      </c>
      <c r="C5" s="18"/>
      <c r="D5" s="18"/>
      <c r="E5" s="18"/>
      <c r="F5" s="79"/>
      <c r="G5" s="79"/>
      <c r="H5" s="79"/>
      <c r="I5" s="79"/>
    </row>
    <row r="6" spans="1:11" ht="12.75" customHeight="1">
      <c r="A6" s="112">
        <v>3</v>
      </c>
      <c r="B6" s="18" t="s">
        <v>90</v>
      </c>
      <c r="C6" s="18"/>
      <c r="D6" s="18"/>
      <c r="E6" s="18"/>
      <c r="F6" s="79"/>
      <c r="G6" s="79"/>
      <c r="H6" s="79"/>
      <c r="I6" s="79"/>
    </row>
    <row r="7" spans="1:11" ht="12.75" customHeight="1">
      <c r="A7" s="111">
        <v>4</v>
      </c>
      <c r="B7" s="724" t="s">
        <v>121</v>
      </c>
      <c r="C7" s="725"/>
      <c r="D7" s="725"/>
      <c r="E7" s="725"/>
      <c r="F7" s="725"/>
      <c r="G7" s="725"/>
      <c r="H7" s="725"/>
      <c r="I7" s="725"/>
      <c r="J7" s="725"/>
      <c r="K7" s="725"/>
    </row>
    <row r="8" spans="1:11" ht="12.75" customHeight="1">
      <c r="A8" s="111"/>
      <c r="B8" s="725"/>
      <c r="C8" s="725"/>
      <c r="D8" s="725"/>
      <c r="E8" s="725"/>
      <c r="F8" s="725"/>
      <c r="G8" s="725"/>
      <c r="H8" s="725"/>
      <c r="I8" s="725"/>
      <c r="J8" s="725"/>
      <c r="K8" s="725"/>
    </row>
    <row r="9" spans="1:11" ht="12.75" customHeight="1">
      <c r="A9" s="55"/>
      <c r="B9" s="518"/>
      <c r="C9" s="518"/>
      <c r="D9" s="518"/>
      <c r="E9" s="518"/>
      <c r="F9" s="520"/>
      <c r="G9" s="520"/>
      <c r="H9" s="520"/>
      <c r="I9" s="520"/>
      <c r="J9" s="520"/>
      <c r="K9" s="520"/>
    </row>
    <row r="10" spans="1:11" ht="12.75" customHeight="1">
      <c r="B10" s="518"/>
      <c r="C10" s="518"/>
      <c r="D10" s="518"/>
      <c r="E10" s="518"/>
      <c r="F10" s="520"/>
      <c r="G10" s="520"/>
      <c r="H10" s="520"/>
      <c r="I10" s="520"/>
      <c r="J10" s="520"/>
      <c r="K10" s="520"/>
    </row>
    <row r="11" spans="1:11" ht="12.75" customHeight="1">
      <c r="A11" s="18" t="s">
        <v>119</v>
      </c>
      <c r="J11" s="89"/>
      <c r="K11" s="83" t="s">
        <v>117</v>
      </c>
    </row>
    <row r="12" spans="1:11" ht="12.75" customHeight="1">
      <c r="A12" s="727"/>
      <c r="B12" s="728" t="s">
        <v>146</v>
      </c>
      <c r="C12" s="728" t="s">
        <v>147</v>
      </c>
      <c r="D12" s="728" t="s">
        <v>148</v>
      </c>
      <c r="E12" s="728" t="s">
        <v>149</v>
      </c>
      <c r="F12" s="699" t="s">
        <v>88</v>
      </c>
      <c r="G12" s="700"/>
      <c r="H12" s="700"/>
      <c r="I12" s="729"/>
      <c r="J12" s="728" t="s">
        <v>164</v>
      </c>
      <c r="K12" s="728" t="s">
        <v>120</v>
      </c>
    </row>
    <row r="13" spans="1:11" ht="80.099999999999994" customHeight="1">
      <c r="A13" s="727"/>
      <c r="B13" s="728"/>
      <c r="C13" s="728"/>
      <c r="D13" s="728"/>
      <c r="E13" s="728"/>
      <c r="F13" s="131" t="s">
        <v>100</v>
      </c>
      <c r="G13" s="131" t="s">
        <v>101</v>
      </c>
      <c r="H13" s="131" t="s">
        <v>102</v>
      </c>
      <c r="I13" s="131" t="s">
        <v>84</v>
      </c>
      <c r="J13" s="728"/>
      <c r="K13" s="728"/>
    </row>
    <row r="14" spans="1:11" ht="12.75" customHeight="1">
      <c r="A14" s="711">
        <v>1</v>
      </c>
      <c r="B14" s="714" t="s">
        <v>186</v>
      </c>
      <c r="C14" s="714" t="str">
        <f>メンバー人員割合!B10</f>
        <v>仲野　仁裕</v>
      </c>
      <c r="D14" s="718">
        <v>0</v>
      </c>
      <c r="E14" s="708" t="s">
        <v>144</v>
      </c>
      <c r="F14" s="122">
        <v>0</v>
      </c>
      <c r="G14" s="122">
        <v>0</v>
      </c>
      <c r="H14" s="123">
        <v>0</v>
      </c>
      <c r="I14" s="122">
        <v>0</v>
      </c>
      <c r="J14" s="122">
        <v>1</v>
      </c>
      <c r="K14" s="124">
        <f>SUM(F14:J14)</f>
        <v>1</v>
      </c>
    </row>
    <row r="15" spans="1:11" ht="12.75" customHeight="1">
      <c r="A15" s="712"/>
      <c r="B15" s="715"/>
      <c r="C15" s="715"/>
      <c r="D15" s="719"/>
      <c r="E15" s="709"/>
      <c r="F15" s="113"/>
      <c r="G15" s="113"/>
      <c r="H15" s="113"/>
      <c r="I15" s="113"/>
      <c r="J15" s="113"/>
      <c r="K15" s="114"/>
    </row>
    <row r="16" spans="1:11" ht="12.75" customHeight="1">
      <c r="A16" s="713"/>
      <c r="B16" s="716"/>
      <c r="C16" s="716"/>
      <c r="D16" s="720"/>
      <c r="E16" s="710"/>
      <c r="F16" s="84">
        <f>$D$14*F14</f>
        <v>0</v>
      </c>
      <c r="G16" s="84">
        <f>$D$14*G14</f>
        <v>0</v>
      </c>
      <c r="H16" s="84">
        <f>$D$14*H14</f>
        <v>0</v>
      </c>
      <c r="I16" s="84">
        <f>$D$14*I14</f>
        <v>0</v>
      </c>
      <c r="J16" s="84">
        <f>$D$14*J14</f>
        <v>0</v>
      </c>
      <c r="K16" s="107">
        <f>SUM(F16:J16)</f>
        <v>0</v>
      </c>
    </row>
    <row r="17" spans="1:11" ht="12.75" customHeight="1">
      <c r="A17" s="711">
        <v>2</v>
      </c>
      <c r="B17" s="721" t="s">
        <v>248</v>
      </c>
      <c r="C17" s="717" t="str">
        <f>メンバー人員割合!B11</f>
        <v>石川　史織</v>
      </c>
      <c r="D17" s="718">
        <v>0</v>
      </c>
      <c r="E17" s="708" t="s">
        <v>144</v>
      </c>
      <c r="F17" s="122">
        <v>0</v>
      </c>
      <c r="G17" s="122">
        <v>0</v>
      </c>
      <c r="H17" s="123">
        <v>0</v>
      </c>
      <c r="I17" s="122">
        <v>0</v>
      </c>
      <c r="J17" s="122">
        <v>1</v>
      </c>
      <c r="K17" s="126">
        <f>SUM(F17:J17)</f>
        <v>1</v>
      </c>
    </row>
    <row r="18" spans="1:11" ht="12.75" customHeight="1">
      <c r="A18" s="712"/>
      <c r="B18" s="722"/>
      <c r="C18" s="717"/>
      <c r="D18" s="719"/>
      <c r="E18" s="709"/>
      <c r="F18" s="113"/>
      <c r="G18" s="113"/>
      <c r="H18" s="113"/>
      <c r="I18" s="113"/>
      <c r="J18" s="113"/>
      <c r="K18" s="114"/>
    </row>
    <row r="19" spans="1:11" ht="12.75" customHeight="1">
      <c r="A19" s="713"/>
      <c r="B19" s="723"/>
      <c r="C19" s="717"/>
      <c r="D19" s="720"/>
      <c r="E19" s="710"/>
      <c r="F19" s="85">
        <f>$D$17*F17</f>
        <v>0</v>
      </c>
      <c r="G19" s="85">
        <f>$D$17*G17</f>
        <v>0</v>
      </c>
      <c r="H19" s="85">
        <f>$D$17*H17</f>
        <v>0</v>
      </c>
      <c r="I19" s="85">
        <f>$D$17*I17</f>
        <v>0</v>
      </c>
      <c r="J19" s="85">
        <f>$D$17*J17</f>
        <v>0</v>
      </c>
      <c r="K19" s="107">
        <f>SUM(F19:J19)</f>
        <v>0</v>
      </c>
    </row>
    <row r="20" spans="1:11" ht="12.75" customHeight="1">
      <c r="A20" s="711">
        <v>3</v>
      </c>
      <c r="B20" s="721" t="s">
        <v>341</v>
      </c>
      <c r="C20" s="717" t="s">
        <v>358</v>
      </c>
      <c r="D20" s="718">
        <v>0</v>
      </c>
      <c r="E20" s="708" t="s">
        <v>144</v>
      </c>
      <c r="F20" s="292">
        <v>1</v>
      </c>
      <c r="G20" s="292">
        <v>1</v>
      </c>
      <c r="H20" s="293">
        <v>0</v>
      </c>
      <c r="I20" s="292">
        <v>2</v>
      </c>
      <c r="J20" s="125">
        <v>2</v>
      </c>
      <c r="K20" s="124">
        <f>SUM(F20:J20)</f>
        <v>6</v>
      </c>
    </row>
    <row r="21" spans="1:11" ht="12.75" customHeight="1">
      <c r="A21" s="712"/>
      <c r="B21" s="722"/>
      <c r="C21" s="717"/>
      <c r="D21" s="719"/>
      <c r="E21" s="709"/>
      <c r="F21" s="113"/>
      <c r="G21" s="113"/>
      <c r="H21" s="113"/>
      <c r="I21" s="113"/>
      <c r="J21" s="113"/>
      <c r="K21" s="114"/>
    </row>
    <row r="22" spans="1:11" ht="12.75" customHeight="1">
      <c r="A22" s="713"/>
      <c r="B22" s="723"/>
      <c r="C22" s="717"/>
      <c r="D22" s="720"/>
      <c r="E22" s="710"/>
      <c r="F22" s="84">
        <f>$D$20*F20</f>
        <v>0</v>
      </c>
      <c r="G22" s="84">
        <f>$D$20*G20</f>
        <v>0</v>
      </c>
      <c r="H22" s="84">
        <f>$D$20*H20</f>
        <v>0</v>
      </c>
      <c r="I22" s="84">
        <f>$D$20*I20</f>
        <v>0</v>
      </c>
      <c r="J22" s="84">
        <f>$D$20*J20</f>
        <v>0</v>
      </c>
      <c r="K22" s="107">
        <f>SUM(F22:J22)</f>
        <v>0</v>
      </c>
    </row>
    <row r="23" spans="1:11" ht="12.75" customHeight="1">
      <c r="A23" s="711">
        <v>4</v>
      </c>
      <c r="B23" s="714" t="s">
        <v>187</v>
      </c>
      <c r="C23" s="714" t="str">
        <f>メンバー人員割合!B16</f>
        <v>蛭波　敬</v>
      </c>
      <c r="D23" s="718">
        <v>0</v>
      </c>
      <c r="E23" s="708" t="s">
        <v>144</v>
      </c>
      <c r="F23" s="122">
        <v>0</v>
      </c>
      <c r="G23" s="122">
        <v>0</v>
      </c>
      <c r="H23" s="123">
        <v>0</v>
      </c>
      <c r="I23" s="122">
        <v>1</v>
      </c>
      <c r="J23" s="122">
        <v>0</v>
      </c>
      <c r="K23" s="124">
        <f>SUM(F23:J23)</f>
        <v>1</v>
      </c>
    </row>
    <row r="24" spans="1:11" ht="12.75" customHeight="1">
      <c r="A24" s="712"/>
      <c r="B24" s="715"/>
      <c r="C24" s="715"/>
      <c r="D24" s="719"/>
      <c r="E24" s="709"/>
      <c r="F24" s="113"/>
      <c r="G24" s="113"/>
      <c r="H24" s="113"/>
      <c r="I24" s="113"/>
      <c r="J24" s="113"/>
      <c r="K24" s="114"/>
    </row>
    <row r="25" spans="1:11" ht="12.75" customHeight="1">
      <c r="A25" s="713"/>
      <c r="B25" s="716"/>
      <c r="C25" s="716"/>
      <c r="D25" s="720"/>
      <c r="E25" s="710"/>
      <c r="F25" s="84">
        <f>$D$23*F23</f>
        <v>0</v>
      </c>
      <c r="G25" s="84">
        <f>$D$23*G23</f>
        <v>0</v>
      </c>
      <c r="H25" s="84">
        <f>$D$23*H23</f>
        <v>0</v>
      </c>
      <c r="I25" s="84">
        <f>$D$23*I23</f>
        <v>0</v>
      </c>
      <c r="J25" s="84">
        <f>$D$23*J23</f>
        <v>0</v>
      </c>
      <c r="K25" s="107">
        <f>SUM(F25:J25)</f>
        <v>0</v>
      </c>
    </row>
    <row r="26" spans="1:11" ht="12.75" customHeight="1">
      <c r="A26" s="711">
        <v>5</v>
      </c>
      <c r="B26" s="714"/>
      <c r="C26" s="717"/>
      <c r="D26" s="718"/>
      <c r="E26" s="717"/>
      <c r="F26" s="125"/>
      <c r="G26" s="125"/>
      <c r="H26" s="125"/>
      <c r="I26" s="125"/>
      <c r="J26" s="125"/>
      <c r="K26" s="126">
        <f>SUM(F26:J26)</f>
        <v>0</v>
      </c>
    </row>
    <row r="27" spans="1:11" ht="12.75" customHeight="1">
      <c r="A27" s="712"/>
      <c r="B27" s="715"/>
      <c r="C27" s="717"/>
      <c r="D27" s="719"/>
      <c r="E27" s="717"/>
      <c r="F27" s="113"/>
      <c r="G27" s="113"/>
      <c r="H27" s="113"/>
      <c r="I27" s="113"/>
      <c r="J27" s="113"/>
      <c r="K27" s="114"/>
    </row>
    <row r="28" spans="1:11" ht="12.75" customHeight="1">
      <c r="A28" s="713"/>
      <c r="B28" s="716"/>
      <c r="C28" s="717"/>
      <c r="D28" s="720"/>
      <c r="E28" s="717"/>
      <c r="F28" s="85">
        <f>$D$26*F26</f>
        <v>0</v>
      </c>
      <c r="G28" s="85">
        <f>$D$26*G26</f>
        <v>0</v>
      </c>
      <c r="H28" s="85">
        <f>$D$26*H26</f>
        <v>0</v>
      </c>
      <c r="I28" s="85">
        <f>$D$26*I26</f>
        <v>0</v>
      </c>
      <c r="J28" s="85">
        <f>$D$26*J26</f>
        <v>0</v>
      </c>
      <c r="K28" s="107">
        <f>SUM(F28:J28)</f>
        <v>0</v>
      </c>
    </row>
    <row r="29" spans="1:11" ht="12.75" customHeight="1">
      <c r="A29" s="90"/>
      <c r="B29" s="726" t="s">
        <v>175</v>
      </c>
      <c r="C29" s="726"/>
      <c r="D29" s="86">
        <f>SUM(D14:D28)</f>
        <v>0</v>
      </c>
      <c r="E29" s="90"/>
      <c r="F29" s="86">
        <f>F16+F25+F22+F19+F28</f>
        <v>0</v>
      </c>
      <c r="G29" s="86">
        <f>G16+G25+G22+G19+G28</f>
        <v>0</v>
      </c>
      <c r="H29" s="86">
        <f>H16+H25+H22+H19+H28</f>
        <v>0</v>
      </c>
      <c r="I29" s="86">
        <f>I16+I25+I22+I19+I28</f>
        <v>0</v>
      </c>
      <c r="J29" s="86">
        <f>J16+J25+J22+J19+J28</f>
        <v>0</v>
      </c>
      <c r="K29" s="107">
        <f>SUM(F29:J29)</f>
        <v>0</v>
      </c>
    </row>
    <row r="31" spans="1:11" ht="12.75" customHeight="1">
      <c r="B31" s="707" t="s">
        <v>145</v>
      </c>
      <c r="C31" s="707"/>
      <c r="D31" s="707"/>
      <c r="E31" s="707"/>
      <c r="F31" s="707"/>
      <c r="G31" s="707"/>
      <c r="H31" s="707"/>
      <c r="I31" s="707"/>
      <c r="J31" s="707"/>
      <c r="K31" s="707"/>
    </row>
    <row r="32" spans="1:11" ht="12.75" customHeight="1">
      <c r="B32" s="707"/>
      <c r="C32" s="707"/>
      <c r="D32" s="707"/>
      <c r="E32" s="707"/>
      <c r="F32" s="707"/>
      <c r="G32" s="707"/>
      <c r="H32" s="707"/>
      <c r="I32" s="707"/>
      <c r="J32" s="707"/>
      <c r="K32" s="707"/>
    </row>
    <row r="33" spans="2:11" ht="12.75" customHeight="1">
      <c r="B33" s="18"/>
    </row>
    <row r="38" spans="2:11" ht="12.75" customHeight="1">
      <c r="F38" s="87"/>
      <c r="G38" s="87"/>
      <c r="H38" s="87"/>
      <c r="I38" s="87"/>
      <c r="J38" s="87"/>
      <c r="K38" s="87"/>
    </row>
    <row r="39" spans="2:11" ht="12.75" customHeight="1">
      <c r="F39" s="88"/>
      <c r="G39" s="88"/>
      <c r="H39" s="88"/>
      <c r="I39" s="88"/>
      <c r="J39" s="88"/>
      <c r="K39" s="88"/>
    </row>
  </sheetData>
  <mergeCells count="36">
    <mergeCell ref="A12:A13"/>
    <mergeCell ref="J12:J13"/>
    <mergeCell ref="K12:K13"/>
    <mergeCell ref="B12:B13"/>
    <mergeCell ref="C12:C13"/>
    <mergeCell ref="D12:D13"/>
    <mergeCell ref="E12:E13"/>
    <mergeCell ref="F12:I12"/>
    <mergeCell ref="B7:K8"/>
    <mergeCell ref="E26:E28"/>
    <mergeCell ref="B29:C29"/>
    <mergeCell ref="E17:E19"/>
    <mergeCell ref="A14:A16"/>
    <mergeCell ref="B14:B16"/>
    <mergeCell ref="D14:D16"/>
    <mergeCell ref="C17:C19"/>
    <mergeCell ref="D17:D19"/>
    <mergeCell ref="C14:C16"/>
    <mergeCell ref="A20:A22"/>
    <mergeCell ref="B20:B22"/>
    <mergeCell ref="A17:A19"/>
    <mergeCell ref="B23:B25"/>
    <mergeCell ref="C23:C25"/>
    <mergeCell ref="D23:D25"/>
    <mergeCell ref="B31:K32"/>
    <mergeCell ref="E14:E16"/>
    <mergeCell ref="A26:A28"/>
    <mergeCell ref="B26:B28"/>
    <mergeCell ref="C26:C28"/>
    <mergeCell ref="D26:D28"/>
    <mergeCell ref="E20:E22"/>
    <mergeCell ref="A23:A25"/>
    <mergeCell ref="B17:B19"/>
    <mergeCell ref="C20:C22"/>
    <mergeCell ref="D20:D22"/>
    <mergeCell ref="E23:E25"/>
  </mergeCells>
  <phoneticPr fontId="2"/>
  <printOptions horizontalCentered="1"/>
  <pageMargins left="0.59055118110236227" right="0.59055118110236227" top="0.59055118110236227" bottom="0.78740157480314965"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3"/>
  <sheetViews>
    <sheetView workbookViewId="0">
      <selection activeCell="D13" sqref="D13:D15"/>
    </sheetView>
  </sheetViews>
  <sheetFormatPr defaultColWidth="9" defaultRowHeight="12.75" customHeight="1"/>
  <cols>
    <col min="1" max="1" width="2.5" style="17" customWidth="1"/>
    <col min="2" max="2" width="20.75" style="17" customWidth="1"/>
    <col min="3" max="3" width="12.5" style="17" customWidth="1"/>
    <col min="4" max="4" width="11.5" style="17" customWidth="1"/>
    <col min="5" max="10" width="12.5" style="17" customWidth="1"/>
    <col min="11" max="16384" width="9" style="17"/>
  </cols>
  <sheetData>
    <row r="1" spans="1:11" ht="12.75" customHeight="1">
      <c r="A1" s="110" t="s">
        <v>85</v>
      </c>
      <c r="B1" s="18"/>
      <c r="C1" s="18"/>
      <c r="D1" s="18"/>
      <c r="E1" s="18"/>
      <c r="F1" s="18"/>
      <c r="G1" s="18"/>
      <c r="H1" s="18"/>
      <c r="J1" s="27" t="s">
        <v>247</v>
      </c>
    </row>
    <row r="2" spans="1:11" ht="12.75" customHeight="1">
      <c r="A2" s="31"/>
      <c r="B2" s="31"/>
      <c r="C2" s="31"/>
      <c r="D2" s="31"/>
      <c r="E2" s="31"/>
      <c r="F2" s="31"/>
      <c r="G2" s="31"/>
      <c r="H2" s="31"/>
      <c r="I2" s="32"/>
      <c r="J2" s="32"/>
    </row>
    <row r="3" spans="1:11" ht="12.75" customHeight="1">
      <c r="A3" s="19"/>
      <c r="B3" s="18"/>
      <c r="C3" s="18"/>
      <c r="D3" s="18"/>
      <c r="E3" s="18"/>
      <c r="F3" s="18"/>
      <c r="G3" s="18"/>
      <c r="H3" s="18"/>
    </row>
    <row r="4" spans="1:11" ht="12.75" customHeight="1">
      <c r="A4" s="111">
        <v>1</v>
      </c>
      <c r="B4" s="18" t="s">
        <v>122</v>
      </c>
      <c r="C4" s="18"/>
      <c r="D4" s="18"/>
      <c r="E4" s="18"/>
      <c r="F4" s="18"/>
      <c r="G4" s="18"/>
      <c r="H4" s="18"/>
      <c r="I4" s="18"/>
      <c r="J4" s="18"/>
    </row>
    <row r="5" spans="1:11" ht="12.75" customHeight="1">
      <c r="A5" s="111">
        <v>2</v>
      </c>
      <c r="B5" s="18" t="s">
        <v>123</v>
      </c>
      <c r="C5" s="18"/>
      <c r="D5" s="18"/>
      <c r="E5" s="18"/>
      <c r="F5" s="18"/>
      <c r="G5" s="18"/>
      <c r="H5" s="18"/>
      <c r="I5" s="18"/>
      <c r="J5" s="18"/>
    </row>
    <row r="6" spans="1:11" ht="12.75" customHeight="1">
      <c r="A6" s="112">
        <v>3</v>
      </c>
      <c r="B6" s="18" t="s">
        <v>90</v>
      </c>
      <c r="C6" s="18"/>
      <c r="D6" s="18"/>
      <c r="E6" s="18"/>
      <c r="F6" s="18"/>
      <c r="G6" s="18"/>
      <c r="H6" s="18"/>
      <c r="I6" s="18"/>
      <c r="J6" s="18"/>
    </row>
    <row r="7" spans="1:11" ht="12.75" customHeight="1">
      <c r="A7" s="111">
        <v>4</v>
      </c>
      <c r="B7" s="724" t="s">
        <v>91</v>
      </c>
      <c r="C7" s="725"/>
      <c r="D7" s="725"/>
      <c r="E7" s="725"/>
      <c r="F7" s="725"/>
      <c r="G7" s="725"/>
      <c r="H7" s="725"/>
      <c r="I7" s="725"/>
      <c r="J7" s="725"/>
      <c r="K7" s="519"/>
    </row>
    <row r="8" spans="1:11" ht="12.75" customHeight="1">
      <c r="A8" s="111"/>
      <c r="B8" s="725"/>
      <c r="C8" s="725"/>
      <c r="D8" s="725"/>
      <c r="E8" s="725"/>
      <c r="F8" s="725"/>
      <c r="G8" s="725"/>
      <c r="H8" s="725"/>
      <c r="I8" s="725"/>
      <c r="J8" s="725"/>
      <c r="K8" s="519"/>
    </row>
    <row r="9" spans="1:11" ht="12.75" customHeight="1">
      <c r="A9" s="55"/>
      <c r="B9" s="518"/>
      <c r="C9" s="518"/>
      <c r="D9" s="518"/>
      <c r="E9" s="518"/>
      <c r="F9" s="518"/>
      <c r="G9" s="518"/>
      <c r="H9" s="518"/>
      <c r="I9" s="518"/>
      <c r="J9" s="518"/>
      <c r="K9" s="519"/>
    </row>
    <row r="10" spans="1:11" ht="12.75" customHeight="1">
      <c r="A10" s="78" t="s">
        <v>124</v>
      </c>
      <c r="J10" s="58" t="s">
        <v>117</v>
      </c>
    </row>
    <row r="11" spans="1:11" ht="12.75" customHeight="1">
      <c r="A11" s="728"/>
      <c r="B11" s="728" t="s">
        <v>107</v>
      </c>
      <c r="C11" s="728" t="s">
        <v>106</v>
      </c>
      <c r="D11" s="728" t="s">
        <v>125</v>
      </c>
      <c r="E11" s="730" t="s">
        <v>24</v>
      </c>
      <c r="F11" s="731"/>
      <c r="G11" s="731"/>
      <c r="H11" s="693" t="s">
        <v>11</v>
      </c>
      <c r="I11" s="745" t="s">
        <v>164</v>
      </c>
      <c r="J11" s="728" t="s">
        <v>120</v>
      </c>
    </row>
    <row r="12" spans="1:11" ht="99.75" customHeight="1">
      <c r="A12" s="728"/>
      <c r="B12" s="728"/>
      <c r="C12" s="728"/>
      <c r="D12" s="728"/>
      <c r="E12" s="142" t="s">
        <v>100</v>
      </c>
      <c r="F12" s="142" t="s">
        <v>101</v>
      </c>
      <c r="G12" s="142" t="s">
        <v>102</v>
      </c>
      <c r="H12" s="693"/>
      <c r="I12" s="745"/>
      <c r="J12" s="728"/>
    </row>
    <row r="13" spans="1:11" ht="12.75" customHeight="1">
      <c r="A13" s="732">
        <v>1</v>
      </c>
      <c r="B13" s="742" t="s">
        <v>317</v>
      </c>
      <c r="C13" s="739">
        <f>明細書2!$B$3</f>
        <v>551600</v>
      </c>
      <c r="D13" s="742" t="s">
        <v>144</v>
      </c>
      <c r="E13" s="167">
        <f>メンバー人員割合!C31</f>
        <v>0.1111</v>
      </c>
      <c r="F13" s="167">
        <f>メンバー人員割合!D31</f>
        <v>0.1389</v>
      </c>
      <c r="G13" s="167">
        <f>メンバー人員割合!E31</f>
        <v>0</v>
      </c>
      <c r="H13" s="167">
        <f>メンバー人員割合!F31</f>
        <v>0.69440000000000002</v>
      </c>
      <c r="I13" s="167">
        <f>メンバー人員割合!G31</f>
        <v>5.5599999999999983E-2</v>
      </c>
      <c r="J13" s="127">
        <f>SUM(E13:I13)</f>
        <v>1</v>
      </c>
      <c r="K13" s="20"/>
    </row>
    <row r="14" spans="1:11" ht="12.75" customHeight="1">
      <c r="A14" s="733"/>
      <c r="B14" s="743"/>
      <c r="C14" s="740"/>
      <c r="D14" s="743"/>
      <c r="E14" s="113"/>
      <c r="F14" s="113"/>
      <c r="G14" s="113"/>
      <c r="H14" s="113"/>
      <c r="I14" s="113"/>
      <c r="J14" s="114"/>
      <c r="K14" s="20"/>
    </row>
    <row r="15" spans="1:11" ht="12.75" customHeight="1">
      <c r="A15" s="734"/>
      <c r="B15" s="744"/>
      <c r="C15" s="741"/>
      <c r="D15" s="744"/>
      <c r="E15" s="56">
        <f>$C$13*E13</f>
        <v>61282.76</v>
      </c>
      <c r="F15" s="56">
        <f>$C$13*F13</f>
        <v>76617.239999999991</v>
      </c>
      <c r="G15" s="56">
        <f>$C$13*G13</f>
        <v>0</v>
      </c>
      <c r="H15" s="56">
        <f>$C$13*H13</f>
        <v>383031.04000000004</v>
      </c>
      <c r="I15" s="56">
        <f>$C$13*I13</f>
        <v>30668.959999999992</v>
      </c>
      <c r="J15" s="56">
        <f t="shared" ref="J15:J25" si="0">SUM(E15:I15)</f>
        <v>551600</v>
      </c>
      <c r="K15" s="20"/>
    </row>
    <row r="16" spans="1:11" ht="12.75" customHeight="1">
      <c r="A16" s="732">
        <v>2</v>
      </c>
      <c r="B16" s="708"/>
      <c r="C16" s="739"/>
      <c r="D16" s="742"/>
      <c r="E16" s="128">
        <v>0</v>
      </c>
      <c r="F16" s="128">
        <v>0</v>
      </c>
      <c r="G16" s="129">
        <v>0</v>
      </c>
      <c r="H16" s="128">
        <v>0</v>
      </c>
      <c r="I16" s="128">
        <v>0</v>
      </c>
      <c r="J16" s="127">
        <f t="shared" si="0"/>
        <v>0</v>
      </c>
      <c r="K16" s="20"/>
    </row>
    <row r="17" spans="1:11" ht="12.75" customHeight="1">
      <c r="A17" s="733"/>
      <c r="B17" s="709"/>
      <c r="C17" s="740"/>
      <c r="D17" s="743"/>
      <c r="E17" s="113"/>
      <c r="F17" s="113"/>
      <c r="G17" s="113"/>
      <c r="H17" s="113"/>
      <c r="I17" s="113"/>
      <c r="J17" s="114"/>
      <c r="K17" s="20"/>
    </row>
    <row r="18" spans="1:11" ht="12.75" customHeight="1">
      <c r="A18" s="734"/>
      <c r="B18" s="710"/>
      <c r="C18" s="741"/>
      <c r="D18" s="744"/>
      <c r="E18" s="56">
        <f>$C$16*E16</f>
        <v>0</v>
      </c>
      <c r="F18" s="56">
        <f>$C$16*F16</f>
        <v>0</v>
      </c>
      <c r="G18" s="56">
        <f>$C$16*G16</f>
        <v>0</v>
      </c>
      <c r="H18" s="56">
        <f>$C$16*H16</f>
        <v>0</v>
      </c>
      <c r="I18" s="56">
        <f>$C$16*I16</f>
        <v>0</v>
      </c>
      <c r="J18" s="56">
        <f t="shared" si="0"/>
        <v>0</v>
      </c>
      <c r="K18" s="20"/>
    </row>
    <row r="19" spans="1:11" ht="12.75" customHeight="1">
      <c r="A19" s="732">
        <v>3</v>
      </c>
      <c r="B19" s="735"/>
      <c r="C19" s="739"/>
      <c r="D19" s="742"/>
      <c r="E19" s="128">
        <v>0</v>
      </c>
      <c r="F19" s="128">
        <v>0</v>
      </c>
      <c r="G19" s="129">
        <v>0</v>
      </c>
      <c r="H19" s="128">
        <v>0</v>
      </c>
      <c r="I19" s="128">
        <v>0</v>
      </c>
      <c r="J19" s="127">
        <f t="shared" si="0"/>
        <v>0</v>
      </c>
      <c r="K19" s="20"/>
    </row>
    <row r="20" spans="1:11" ht="12.75" customHeight="1">
      <c r="A20" s="733"/>
      <c r="B20" s="735"/>
      <c r="C20" s="740"/>
      <c r="D20" s="743"/>
      <c r="E20" s="113"/>
      <c r="F20" s="113"/>
      <c r="G20" s="113"/>
      <c r="H20" s="113"/>
      <c r="I20" s="113"/>
      <c r="J20" s="114"/>
      <c r="K20" s="20"/>
    </row>
    <row r="21" spans="1:11" ht="12.75" customHeight="1">
      <c r="A21" s="734"/>
      <c r="B21" s="735"/>
      <c r="C21" s="741"/>
      <c r="D21" s="744"/>
      <c r="E21" s="56">
        <f>$C$19*E19</f>
        <v>0</v>
      </c>
      <c r="F21" s="56">
        <f>$C$19*F19</f>
        <v>0</v>
      </c>
      <c r="G21" s="56">
        <f>$C$19*G19</f>
        <v>0</v>
      </c>
      <c r="H21" s="56">
        <f>$C$19*H19</f>
        <v>0</v>
      </c>
      <c r="I21" s="56">
        <f>$C$19*I19</f>
        <v>0</v>
      </c>
      <c r="J21" s="56">
        <f t="shared" si="0"/>
        <v>0</v>
      </c>
      <c r="K21" s="20"/>
    </row>
    <row r="22" spans="1:11" ht="12.75" customHeight="1">
      <c r="A22" s="732">
        <v>4</v>
      </c>
      <c r="B22" s="735"/>
      <c r="C22" s="736"/>
      <c r="D22" s="735"/>
      <c r="E22" s="130"/>
      <c r="F22" s="130"/>
      <c r="G22" s="130"/>
      <c r="H22" s="130"/>
      <c r="I22" s="130"/>
      <c r="J22" s="127">
        <f t="shared" si="0"/>
        <v>0</v>
      </c>
    </row>
    <row r="23" spans="1:11" ht="12.75" customHeight="1">
      <c r="A23" s="733"/>
      <c r="B23" s="735"/>
      <c r="C23" s="737"/>
      <c r="D23" s="735"/>
      <c r="E23" s="113"/>
      <c r="F23" s="113"/>
      <c r="G23" s="113"/>
      <c r="H23" s="113"/>
      <c r="I23" s="113"/>
      <c r="J23" s="114"/>
    </row>
    <row r="24" spans="1:11" ht="12.75" customHeight="1">
      <c r="A24" s="734"/>
      <c r="B24" s="735"/>
      <c r="C24" s="738"/>
      <c r="D24" s="735"/>
      <c r="E24" s="21">
        <f>$C$22*E22</f>
        <v>0</v>
      </c>
      <c r="F24" s="21">
        <f>$C$22*F22</f>
        <v>0</v>
      </c>
      <c r="G24" s="21">
        <f>$C$22*G22</f>
        <v>0</v>
      </c>
      <c r="H24" s="21">
        <f>$C$22*H22</f>
        <v>0</v>
      </c>
      <c r="I24" s="21">
        <f>$C$22*I22</f>
        <v>0</v>
      </c>
      <c r="J24" s="56">
        <f>SUM(E24:I24)</f>
        <v>0</v>
      </c>
    </row>
    <row r="25" spans="1:11" ht="12.75" customHeight="1">
      <c r="A25" s="732">
        <v>5</v>
      </c>
      <c r="B25" s="735"/>
      <c r="C25" s="736"/>
      <c r="D25" s="735"/>
      <c r="E25" s="130"/>
      <c r="F25" s="130"/>
      <c r="G25" s="130"/>
      <c r="H25" s="130"/>
      <c r="I25" s="130"/>
      <c r="J25" s="127">
        <f t="shared" si="0"/>
        <v>0</v>
      </c>
    </row>
    <row r="26" spans="1:11" ht="12.75" customHeight="1">
      <c r="A26" s="733"/>
      <c r="B26" s="735"/>
      <c r="C26" s="737"/>
      <c r="D26" s="735"/>
      <c r="E26" s="113"/>
      <c r="F26" s="113"/>
      <c r="G26" s="113"/>
      <c r="H26" s="113"/>
      <c r="I26" s="113"/>
      <c r="J26" s="114"/>
    </row>
    <row r="27" spans="1:11" ht="12.75" customHeight="1">
      <c r="A27" s="734"/>
      <c r="B27" s="735"/>
      <c r="C27" s="738"/>
      <c r="D27" s="735"/>
      <c r="E27" s="21">
        <f>$C$25*E25</f>
        <v>0</v>
      </c>
      <c r="F27" s="21">
        <f>$C$25*F25</f>
        <v>0</v>
      </c>
      <c r="G27" s="21">
        <f>$C$25*G25</f>
        <v>0</v>
      </c>
      <c r="H27" s="21">
        <f>$C$25*H25</f>
        <v>0</v>
      </c>
      <c r="I27" s="21">
        <f>$C$25*I25</f>
        <v>0</v>
      </c>
      <c r="J27" s="56">
        <f>SUM(E27:I27)</f>
        <v>0</v>
      </c>
    </row>
    <row r="28" spans="1:11" ht="12.75" customHeight="1">
      <c r="A28" s="22"/>
      <c r="B28" s="91" t="s">
        <v>139</v>
      </c>
      <c r="C28" s="57">
        <f>SUM(C13:C27)</f>
        <v>551600</v>
      </c>
      <c r="D28" s="22"/>
      <c r="E28" s="57">
        <f>E15+E18+E21+E24+E27</f>
        <v>61282.76</v>
      </c>
      <c r="F28" s="57">
        <f>F15+F18+F21+F24+F27</f>
        <v>76617.239999999991</v>
      </c>
      <c r="G28" s="57">
        <f>G15+G18+G21+G24+G27</f>
        <v>0</v>
      </c>
      <c r="H28" s="57">
        <f>H15+H18+H21+H24+H27</f>
        <v>383031.04000000004</v>
      </c>
      <c r="I28" s="57">
        <f>I15+I18+I21+I24+I27</f>
        <v>30668.959999999992</v>
      </c>
      <c r="J28" s="57">
        <f>SUM(E28:I28)</f>
        <v>551600</v>
      </c>
      <c r="K28" s="20"/>
    </row>
    <row r="30" spans="1:11" ht="12.75" customHeight="1">
      <c r="C30" s="20"/>
    </row>
    <row r="31" spans="1:11" ht="12.75" customHeight="1">
      <c r="J31" s="24"/>
    </row>
    <row r="39" spans="5:10" ht="12.75" customHeight="1">
      <c r="E39" s="23"/>
      <c r="F39" s="23"/>
      <c r="G39" s="23"/>
      <c r="H39" s="23"/>
      <c r="I39" s="23"/>
      <c r="J39" s="23"/>
    </row>
    <row r="43" spans="5:10" ht="12.75" customHeight="1">
      <c r="E43" s="23"/>
      <c r="F43" s="23"/>
      <c r="G43" s="23"/>
      <c r="H43" s="23"/>
      <c r="I43" s="23"/>
      <c r="J43" s="23"/>
    </row>
  </sheetData>
  <mergeCells count="29">
    <mergeCell ref="H11:H12"/>
    <mergeCell ref="B7:J8"/>
    <mergeCell ref="D13:D15"/>
    <mergeCell ref="A16:A18"/>
    <mergeCell ref="B16:B18"/>
    <mergeCell ref="C16:C18"/>
    <mergeCell ref="A13:A15"/>
    <mergeCell ref="B13:B15"/>
    <mergeCell ref="C13:C15"/>
    <mergeCell ref="A11:A12"/>
    <mergeCell ref="I11:I12"/>
    <mergeCell ref="J11:J12"/>
    <mergeCell ref="B11:B12"/>
    <mergeCell ref="C11:C12"/>
    <mergeCell ref="D11:D12"/>
    <mergeCell ref="D16:D18"/>
    <mergeCell ref="E11:G11"/>
    <mergeCell ref="A19:A21"/>
    <mergeCell ref="D25:D27"/>
    <mergeCell ref="A25:A27"/>
    <mergeCell ref="B25:B27"/>
    <mergeCell ref="C25:C27"/>
    <mergeCell ref="B22:B24"/>
    <mergeCell ref="C22:C24"/>
    <mergeCell ref="D22:D24"/>
    <mergeCell ref="A22:A24"/>
    <mergeCell ref="B19:B21"/>
    <mergeCell ref="C19:C21"/>
    <mergeCell ref="D19:D21"/>
  </mergeCells>
  <phoneticPr fontId="2"/>
  <printOptions horizontalCentered="1"/>
  <pageMargins left="0.59055118110236227" right="0.59055118110236227" top="0.59055118110236227" bottom="0.59055118110236227"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71"/>
  <sheetViews>
    <sheetView zoomScaleNormal="100" workbookViewId="0">
      <selection activeCell="F32" sqref="F32"/>
    </sheetView>
  </sheetViews>
  <sheetFormatPr defaultColWidth="9" defaultRowHeight="14.1" customHeight="1"/>
  <cols>
    <col min="1" max="1" width="16.5" style="25" customWidth="1"/>
    <col min="2" max="3" width="14.5" style="25" customWidth="1"/>
    <col min="4" max="9" width="11.5" style="25" customWidth="1"/>
    <col min="10" max="10" width="6.5" style="25" customWidth="1"/>
    <col min="11" max="11" width="10.5" style="30" bestFit="1" customWidth="1"/>
    <col min="12" max="12" width="10.125" style="25" bestFit="1" customWidth="1"/>
    <col min="13" max="16384" width="9" style="25"/>
  </cols>
  <sheetData>
    <row r="1" spans="1:12" ht="12.75" customHeight="1">
      <c r="A1" s="110" t="s">
        <v>33</v>
      </c>
      <c r="B1" s="43"/>
      <c r="C1" s="43"/>
      <c r="D1" s="43"/>
      <c r="E1" s="43"/>
      <c r="F1" s="43"/>
      <c r="G1" s="43"/>
      <c r="H1" s="43"/>
      <c r="K1" s="115" t="s">
        <v>247</v>
      </c>
      <c r="L1" s="30"/>
    </row>
    <row r="2" spans="1:12" ht="11.25" customHeight="1">
      <c r="A2" s="77"/>
      <c r="B2" s="77"/>
      <c r="C2" s="77"/>
      <c r="D2" s="77"/>
      <c r="E2" s="77"/>
      <c r="F2" s="77"/>
      <c r="G2" s="77"/>
      <c r="H2" s="77"/>
      <c r="I2" s="29"/>
      <c r="J2" s="29"/>
    </row>
    <row r="3" spans="1:12" s="1" customFormat="1" ht="11.25" customHeight="1">
      <c r="A3" s="748" t="s">
        <v>31</v>
      </c>
      <c r="B3" s="749"/>
      <c r="C3" s="749"/>
      <c r="D3" s="749"/>
      <c r="E3" s="749"/>
      <c r="F3" s="749"/>
      <c r="G3" s="749"/>
      <c r="H3" s="749"/>
      <c r="I3" s="749"/>
      <c r="J3" s="749"/>
      <c r="K3" s="59"/>
    </row>
    <row r="4" spans="1:12" s="1" customFormat="1" ht="11.25" customHeight="1">
      <c r="A4" s="60" t="s">
        <v>92</v>
      </c>
      <c r="B4" s="60"/>
      <c r="C4" s="60"/>
      <c r="D4" s="60"/>
      <c r="E4" s="60"/>
      <c r="F4" s="60"/>
      <c r="G4" s="60"/>
      <c r="H4" s="60"/>
      <c r="K4" s="59"/>
    </row>
    <row r="5" spans="1:12" s="1" customFormat="1" ht="11.25" customHeight="1">
      <c r="A5" s="762" t="s">
        <v>243</v>
      </c>
      <c r="B5" s="762"/>
      <c r="C5" s="762"/>
      <c r="D5" s="762"/>
      <c r="E5" s="762"/>
      <c r="F5" s="762"/>
      <c r="G5" s="762"/>
      <c r="H5" s="762"/>
      <c r="I5" s="762"/>
      <c r="J5" s="762"/>
      <c r="K5" s="762"/>
    </row>
    <row r="6" spans="1:12" s="1" customFormat="1" ht="11.25" customHeight="1">
      <c r="A6" s="762"/>
      <c r="B6" s="762"/>
      <c r="C6" s="762"/>
      <c r="D6" s="762"/>
      <c r="E6" s="762"/>
      <c r="F6" s="762"/>
      <c r="G6" s="762"/>
      <c r="H6" s="762"/>
      <c r="I6" s="762"/>
      <c r="J6" s="762"/>
      <c r="K6" s="762"/>
    </row>
    <row r="7" spans="1:12" s="1" customFormat="1" ht="11.25" customHeight="1">
      <c r="A7" s="759" t="s">
        <v>128</v>
      </c>
      <c r="B7" s="759"/>
      <c r="C7" s="759"/>
      <c r="D7" s="759"/>
      <c r="E7" s="759"/>
      <c r="F7" s="759"/>
      <c r="G7" s="759"/>
      <c r="H7" s="759"/>
      <c r="I7" s="759"/>
      <c r="J7" s="759"/>
      <c r="K7" s="759"/>
    </row>
    <row r="8" spans="1:12" s="1" customFormat="1" ht="11.25" customHeight="1">
      <c r="A8" s="759"/>
      <c r="B8" s="759"/>
      <c r="C8" s="759"/>
      <c r="D8" s="759"/>
      <c r="E8" s="759"/>
      <c r="F8" s="759"/>
      <c r="G8" s="759"/>
      <c r="H8" s="759"/>
      <c r="I8" s="759"/>
      <c r="J8" s="759"/>
      <c r="K8" s="759"/>
    </row>
    <row r="9" spans="1:12" s="1" customFormat="1" ht="6" customHeight="1">
      <c r="A9" s="60"/>
      <c r="B9" s="60"/>
      <c r="C9" s="60"/>
      <c r="D9" s="60"/>
      <c r="E9" s="60"/>
      <c r="F9" s="60"/>
      <c r="G9" s="60"/>
      <c r="H9" s="60"/>
      <c r="K9" s="59"/>
    </row>
    <row r="10" spans="1:12" s="1" customFormat="1" ht="14.1" customHeight="1">
      <c r="A10" s="96" t="s">
        <v>126</v>
      </c>
      <c r="K10" s="51" t="s">
        <v>117</v>
      </c>
    </row>
    <row r="11" spans="1:12" s="1" customFormat="1" ht="14.1" customHeight="1">
      <c r="A11" s="755" t="s">
        <v>161</v>
      </c>
      <c r="B11" s="755" t="s">
        <v>109</v>
      </c>
      <c r="C11" s="755" t="s">
        <v>114</v>
      </c>
      <c r="D11" s="699" t="s">
        <v>10</v>
      </c>
      <c r="E11" s="700"/>
      <c r="F11" s="700"/>
      <c r="G11" s="756" t="s">
        <v>20</v>
      </c>
      <c r="H11" s="764" t="s">
        <v>11</v>
      </c>
      <c r="I11" s="753" t="s">
        <v>164</v>
      </c>
      <c r="J11" s="760" t="s">
        <v>127</v>
      </c>
      <c r="K11" s="680" t="s">
        <v>175</v>
      </c>
      <c r="L11" s="59"/>
    </row>
    <row r="12" spans="1:12" s="1" customFormat="1" ht="45.75" customHeight="1">
      <c r="A12" s="758"/>
      <c r="B12" s="702"/>
      <c r="C12" s="702"/>
      <c r="D12" s="131" t="s">
        <v>100</v>
      </c>
      <c r="E12" s="131" t="s">
        <v>101</v>
      </c>
      <c r="F12" s="131" t="s">
        <v>102</v>
      </c>
      <c r="G12" s="757"/>
      <c r="H12" s="765"/>
      <c r="I12" s="754"/>
      <c r="J12" s="761"/>
      <c r="K12" s="763"/>
      <c r="L12" s="59"/>
    </row>
    <row r="13" spans="1:12" s="1" customFormat="1" ht="11.25" customHeight="1">
      <c r="A13" s="750"/>
      <c r="B13" s="750"/>
      <c r="C13" s="497" t="s">
        <v>113</v>
      </c>
      <c r="D13" s="498" t="s">
        <v>160</v>
      </c>
      <c r="E13" s="498" t="s">
        <v>160</v>
      </c>
      <c r="F13" s="498" t="s">
        <v>160</v>
      </c>
      <c r="G13" s="499"/>
      <c r="H13" s="500" t="s">
        <v>160</v>
      </c>
      <c r="I13" s="501" t="s">
        <v>160</v>
      </c>
      <c r="J13" s="502"/>
      <c r="K13" s="503" t="s">
        <v>160</v>
      </c>
    </row>
    <row r="14" spans="1:12" s="1" customFormat="1" ht="11.25" customHeight="1">
      <c r="A14" s="751"/>
      <c r="B14" s="751"/>
      <c r="C14" s="504" t="s">
        <v>188</v>
      </c>
      <c r="D14" s="505">
        <f>メンバー人員割合!C30</f>
        <v>0.22220000000000001</v>
      </c>
      <c r="E14" s="505">
        <f>メンバー人員割合!D30</f>
        <v>0.22220000000000001</v>
      </c>
      <c r="F14" s="505">
        <f>メンバー人員割合!E30</f>
        <v>0</v>
      </c>
      <c r="G14" s="506"/>
      <c r="H14" s="507">
        <f>メンバー人員割合!F30</f>
        <v>0.33329999999999999</v>
      </c>
      <c r="I14" s="508">
        <f>メンバー人員割合!G30</f>
        <v>0.22220000000000001</v>
      </c>
      <c r="J14" s="509"/>
      <c r="K14" s="510">
        <f>SUM(D14:I14)</f>
        <v>0.99990000000000001</v>
      </c>
    </row>
    <row r="15" spans="1:12" s="1" customFormat="1" ht="11.25" customHeight="1" thickBot="1">
      <c r="A15" s="752"/>
      <c r="B15" s="752"/>
      <c r="C15" s="511" t="s">
        <v>26</v>
      </c>
      <c r="D15" s="512">
        <f>メンバー人員割合!C31</f>
        <v>0.1111</v>
      </c>
      <c r="E15" s="512">
        <f>メンバー人員割合!D31</f>
        <v>0.1389</v>
      </c>
      <c r="F15" s="512">
        <f>メンバー人員割合!E31</f>
        <v>0</v>
      </c>
      <c r="G15" s="513">
        <f>SUM(D15:F15)</f>
        <v>0.25</v>
      </c>
      <c r="H15" s="514">
        <f>メンバー人員割合!F31</f>
        <v>0.69440000000000002</v>
      </c>
      <c r="I15" s="515">
        <f>メンバー人員割合!G31</f>
        <v>5.5599999999999983E-2</v>
      </c>
      <c r="J15" s="516"/>
      <c r="K15" s="517">
        <f>SUM(D15:I15)</f>
        <v>1.25</v>
      </c>
    </row>
    <row r="16" spans="1:12" s="1" customFormat="1" ht="13.5" customHeight="1" thickTop="1">
      <c r="A16" s="134" t="s">
        <v>93</v>
      </c>
      <c r="B16" s="135">
        <f>'マトリックス収支予算(配賦前）'!G36</f>
        <v>551600</v>
      </c>
      <c r="C16" s="92" t="s">
        <v>32</v>
      </c>
      <c r="D16" s="159">
        <f>ROUND($B$16*D15,-2)</f>
        <v>61300</v>
      </c>
      <c r="E16" s="159">
        <f>ROUND($B$16*E15,-2)</f>
        <v>76600</v>
      </c>
      <c r="F16" s="159">
        <f>ROUND($B$16*F15,-2)</f>
        <v>0</v>
      </c>
      <c r="G16" s="143">
        <f>SUM(D16:F16)</f>
        <v>137900</v>
      </c>
      <c r="H16" s="160">
        <f>ROUND($B$16*H15,-2)</f>
        <v>383000</v>
      </c>
      <c r="I16" s="136">
        <f>ROUND($B$16*I15,-2)</f>
        <v>30700</v>
      </c>
      <c r="J16" s="154"/>
      <c r="K16" s="136">
        <f>G16+H16+I16+J16</f>
        <v>551600</v>
      </c>
    </row>
    <row r="17" spans="1:11" s="1" customFormat="1" ht="13.5" customHeight="1">
      <c r="A17" s="133" t="s">
        <v>68</v>
      </c>
      <c r="B17" s="135">
        <f>'マトリックス収支予算(配賦前）'!G37</f>
        <v>210000</v>
      </c>
      <c r="C17" s="93" t="s">
        <v>32</v>
      </c>
      <c r="D17" s="161">
        <f>ROUND($B$17*D15,-2)</f>
        <v>23300</v>
      </c>
      <c r="E17" s="161">
        <f>ROUND($B$17*E15,-2)</f>
        <v>29200</v>
      </c>
      <c r="F17" s="161">
        <f>ROUND($B$17*F15,-2)</f>
        <v>0</v>
      </c>
      <c r="G17" s="143">
        <f>SUM(D17:F17)</f>
        <v>52500</v>
      </c>
      <c r="H17" s="144">
        <f>ROUND($B$17*H15,-2)</f>
        <v>145800</v>
      </c>
      <c r="I17" s="137">
        <f>ROUND($B$17*I15,-2)</f>
        <v>11700</v>
      </c>
      <c r="J17" s="170"/>
      <c r="K17" s="136">
        <f>G17+H17+I17+J17</f>
        <v>210000</v>
      </c>
    </row>
    <row r="18" spans="1:11" s="1" customFormat="1" ht="13.5" customHeight="1">
      <c r="A18" s="133" t="s">
        <v>21</v>
      </c>
      <c r="B18" s="135">
        <f>'マトリックス収支予算(配賦前）'!G38</f>
        <v>200000</v>
      </c>
      <c r="C18" s="93" t="s">
        <v>113</v>
      </c>
      <c r="D18" s="132">
        <v>0</v>
      </c>
      <c r="E18" s="132">
        <v>0</v>
      </c>
      <c r="F18" s="132">
        <v>0</v>
      </c>
      <c r="G18" s="143">
        <f t="shared" ref="G18:G37" si="0">SUM(D18:F18)</f>
        <v>0</v>
      </c>
      <c r="H18" s="144">
        <v>0</v>
      </c>
      <c r="I18" s="145">
        <f>B18</f>
        <v>200000</v>
      </c>
      <c r="J18" s="171"/>
      <c r="K18" s="136">
        <f t="shared" ref="K18:K37" si="1">G18+H18+I18+J18</f>
        <v>200000</v>
      </c>
    </row>
    <row r="19" spans="1:11" s="1" customFormat="1" ht="13.5" customHeight="1">
      <c r="A19" s="134" t="s">
        <v>69</v>
      </c>
      <c r="B19" s="135">
        <f>'マトリックス収支予算(配賦前）'!G39</f>
        <v>1584000</v>
      </c>
      <c r="C19" s="93" t="s">
        <v>3</v>
      </c>
      <c r="D19" s="161">
        <f>ROUND($B$19*D15,-2)</f>
        <v>176000</v>
      </c>
      <c r="E19" s="161">
        <f>ROUND($B$19*E15,-2)</f>
        <v>220000</v>
      </c>
      <c r="F19" s="161">
        <f>ROUND($B$19*F15,-2)</f>
        <v>0</v>
      </c>
      <c r="G19" s="143">
        <f>SUM(D19:F19)</f>
        <v>396000</v>
      </c>
      <c r="H19" s="144">
        <f>ROUND($B$19*H15,-2)</f>
        <v>1099900</v>
      </c>
      <c r="I19" s="137">
        <f>ROUND($B$19*I15,-2)</f>
        <v>88100</v>
      </c>
      <c r="J19" s="171"/>
      <c r="K19" s="136">
        <f>G19+H19+I19+J19</f>
        <v>1584000</v>
      </c>
    </row>
    <row r="20" spans="1:11" s="1" customFormat="1" ht="13.5" customHeight="1">
      <c r="A20" s="134" t="s">
        <v>70</v>
      </c>
      <c r="B20" s="135">
        <f>'マトリックス収支予算(配賦前）'!G40</f>
        <v>48000</v>
      </c>
      <c r="C20" s="93" t="s">
        <v>3</v>
      </c>
      <c r="D20" s="161">
        <f>ROUND($B$20*D15,-2)</f>
        <v>5300</v>
      </c>
      <c r="E20" s="161">
        <f>ROUND($B$20*E15,-2)</f>
        <v>6700</v>
      </c>
      <c r="F20" s="161">
        <f>ROUND($B$20*F15,-2)</f>
        <v>0</v>
      </c>
      <c r="G20" s="143">
        <f t="shared" si="0"/>
        <v>12000</v>
      </c>
      <c r="H20" s="144">
        <f>ROUND($B$20*H15,-2)</f>
        <v>33300</v>
      </c>
      <c r="I20" s="137">
        <f>ROUND($B$20*I15,-2)</f>
        <v>2700</v>
      </c>
      <c r="J20" s="154"/>
      <c r="K20" s="136">
        <f t="shared" si="1"/>
        <v>48000</v>
      </c>
    </row>
    <row r="21" spans="1:11" s="1" customFormat="1" ht="13.5" customHeight="1">
      <c r="A21" s="133" t="s">
        <v>71</v>
      </c>
      <c r="B21" s="135">
        <f>'マトリックス収支予算(配賦前）'!G41</f>
        <v>60000</v>
      </c>
      <c r="C21" s="93" t="s">
        <v>3</v>
      </c>
      <c r="D21" s="161">
        <f>ROUND($B$21*D15,-2)</f>
        <v>6700</v>
      </c>
      <c r="E21" s="161">
        <f>ROUND($B$21*E15,-2)</f>
        <v>8300</v>
      </c>
      <c r="F21" s="161">
        <f>ROUND($B$21*F15,-2)</f>
        <v>0</v>
      </c>
      <c r="G21" s="143">
        <f t="shared" si="0"/>
        <v>15000</v>
      </c>
      <c r="H21" s="144">
        <f>ROUND($B$21*H15,-2)</f>
        <v>41700</v>
      </c>
      <c r="I21" s="137">
        <f>ROUND($B$21*I15,-2)</f>
        <v>3300</v>
      </c>
      <c r="J21" s="170"/>
      <c r="K21" s="136">
        <f>G21+H21+I21+J21</f>
        <v>60000</v>
      </c>
    </row>
    <row r="22" spans="1:11" s="1" customFormat="1" ht="13.5" customHeight="1">
      <c r="A22" s="133" t="s">
        <v>72</v>
      </c>
      <c r="B22" s="135">
        <f>'マトリックス収支予算(配賦前）'!G42</f>
        <v>0</v>
      </c>
      <c r="C22" s="93" t="s">
        <v>3</v>
      </c>
      <c r="D22" s="161">
        <f>ROUND($B$22*D15,-2)</f>
        <v>0</v>
      </c>
      <c r="E22" s="161">
        <f>ROUND($B$22*E15,-2)</f>
        <v>0</v>
      </c>
      <c r="F22" s="161">
        <f>ROUND($B$22*F15,-2)</f>
        <v>0</v>
      </c>
      <c r="G22" s="143">
        <f t="shared" si="0"/>
        <v>0</v>
      </c>
      <c r="H22" s="144">
        <f>ROUND($B$22*H15,-2)</f>
        <v>0</v>
      </c>
      <c r="I22" s="137">
        <f>ROUND($B$22*I15,-2)</f>
        <v>0</v>
      </c>
      <c r="J22" s="156"/>
      <c r="K22" s="136">
        <f t="shared" si="1"/>
        <v>0</v>
      </c>
    </row>
    <row r="23" spans="1:11" s="1" customFormat="1" ht="13.5" customHeight="1">
      <c r="A23" s="133" t="s">
        <v>22</v>
      </c>
      <c r="B23" s="135">
        <f>'マトリックス収支予算(配賦前）'!G43</f>
        <v>670800</v>
      </c>
      <c r="C23" s="93" t="s">
        <v>113</v>
      </c>
      <c r="D23" s="132">
        <v>0</v>
      </c>
      <c r="E23" s="132">
        <v>0</v>
      </c>
      <c r="F23" s="132">
        <v>0</v>
      </c>
      <c r="G23" s="143">
        <f t="shared" si="0"/>
        <v>0</v>
      </c>
      <c r="H23" s="144">
        <v>0</v>
      </c>
      <c r="I23" s="145">
        <f>B23</f>
        <v>670800</v>
      </c>
      <c r="J23" s="116"/>
      <c r="K23" s="136">
        <f t="shared" si="1"/>
        <v>670800</v>
      </c>
    </row>
    <row r="24" spans="1:11" s="1" customFormat="1" ht="13.5" customHeight="1">
      <c r="A24" s="133" t="s">
        <v>63</v>
      </c>
      <c r="B24" s="135">
        <f>'マトリックス収支予算(配賦前）'!G44</f>
        <v>0</v>
      </c>
      <c r="C24" s="93" t="s">
        <v>3</v>
      </c>
      <c r="D24" s="161">
        <f t="shared" ref="D24:I24" si="2">ROUND($B$24*D15,0)</f>
        <v>0</v>
      </c>
      <c r="E24" s="161">
        <f t="shared" si="2"/>
        <v>0</v>
      </c>
      <c r="F24" s="161">
        <f t="shared" si="2"/>
        <v>0</v>
      </c>
      <c r="G24" s="143">
        <f t="shared" si="0"/>
        <v>0</v>
      </c>
      <c r="H24" s="144">
        <f t="shared" si="2"/>
        <v>0</v>
      </c>
      <c r="I24" s="137">
        <f t="shared" si="2"/>
        <v>0</v>
      </c>
      <c r="J24" s="116"/>
      <c r="K24" s="136">
        <f t="shared" si="1"/>
        <v>0</v>
      </c>
    </row>
    <row r="25" spans="1:11" s="1" customFormat="1" ht="13.5" customHeight="1">
      <c r="A25" s="133" t="s">
        <v>23</v>
      </c>
      <c r="B25" s="135">
        <f>'マトリックス収支予算(配賦前）'!G45</f>
        <v>100000</v>
      </c>
      <c r="C25" s="93" t="s">
        <v>113</v>
      </c>
      <c r="D25" s="132">
        <v>0</v>
      </c>
      <c r="E25" s="132">
        <v>0</v>
      </c>
      <c r="F25" s="132">
        <v>0</v>
      </c>
      <c r="G25" s="143">
        <f t="shared" si="0"/>
        <v>0</v>
      </c>
      <c r="H25" s="144">
        <v>0</v>
      </c>
      <c r="I25" s="145">
        <f>B25</f>
        <v>100000</v>
      </c>
      <c r="J25" s="116"/>
      <c r="K25" s="136">
        <f t="shared" si="1"/>
        <v>100000</v>
      </c>
    </row>
    <row r="26" spans="1:11" s="1" customFormat="1" ht="13.5" customHeight="1">
      <c r="A26" s="133" t="s">
        <v>73</v>
      </c>
      <c r="B26" s="135">
        <f>'マトリックス収支予算(配賦前）'!G46</f>
        <v>353380</v>
      </c>
      <c r="C26" s="93" t="s">
        <v>3</v>
      </c>
      <c r="D26" s="161">
        <f>ROUND($B$26*D15,-2)</f>
        <v>39300</v>
      </c>
      <c r="E26" s="161">
        <f>ROUND($B$26*E15,-2)</f>
        <v>49100</v>
      </c>
      <c r="F26" s="161">
        <f>ROUND($B$26*F15,-2)</f>
        <v>0</v>
      </c>
      <c r="G26" s="143">
        <f t="shared" si="0"/>
        <v>88400</v>
      </c>
      <c r="H26" s="144">
        <f>ROUND($B$26*H15,-2)</f>
        <v>245400</v>
      </c>
      <c r="I26" s="137">
        <f>ROUND($B$26*$I$15,-2)</f>
        <v>19600</v>
      </c>
      <c r="J26" s="116"/>
      <c r="K26" s="136">
        <f t="shared" si="1"/>
        <v>353400</v>
      </c>
    </row>
    <row r="27" spans="1:11" s="1" customFormat="1" ht="13.5" customHeight="1">
      <c r="A27" s="133" t="s">
        <v>74</v>
      </c>
      <c r="B27" s="135">
        <f>'マトリックス収支予算(配賦前）'!G47</f>
        <v>30000</v>
      </c>
      <c r="C27" s="93" t="s">
        <v>3</v>
      </c>
      <c r="D27" s="161">
        <f>ROUND($B$27*D15,-2)</f>
        <v>3300</v>
      </c>
      <c r="E27" s="161">
        <f>ROUND($B$27*E15,-2)</f>
        <v>4200</v>
      </c>
      <c r="F27" s="161">
        <f>ROUND($B$27*F15,-2)</f>
        <v>0</v>
      </c>
      <c r="G27" s="143">
        <f t="shared" si="0"/>
        <v>7500</v>
      </c>
      <c r="H27" s="144">
        <f>ROUND($B$27*H15,-2)</f>
        <v>20800</v>
      </c>
      <c r="I27" s="137">
        <f>ROUND($B$27*I15,-2)</f>
        <v>1700</v>
      </c>
      <c r="J27" s="116"/>
      <c r="K27" s="136">
        <f t="shared" si="1"/>
        <v>30000</v>
      </c>
    </row>
    <row r="28" spans="1:11" s="1" customFormat="1" ht="13.5" customHeight="1">
      <c r="A28" s="133" t="s">
        <v>75</v>
      </c>
      <c r="B28" s="135">
        <f>'マトリックス収支予算(配賦前）'!G48</f>
        <v>70000</v>
      </c>
      <c r="C28" s="93" t="s">
        <v>113</v>
      </c>
      <c r="D28" s="132">
        <v>0</v>
      </c>
      <c r="E28" s="132">
        <v>0</v>
      </c>
      <c r="F28" s="132">
        <v>0</v>
      </c>
      <c r="G28" s="143">
        <f t="shared" si="0"/>
        <v>0</v>
      </c>
      <c r="H28" s="144">
        <v>0</v>
      </c>
      <c r="I28" s="145">
        <f>B28</f>
        <v>70000</v>
      </c>
      <c r="J28" s="116"/>
      <c r="K28" s="136">
        <f t="shared" si="1"/>
        <v>70000</v>
      </c>
    </row>
    <row r="29" spans="1:11" s="1" customFormat="1" ht="13.5" customHeight="1">
      <c r="A29" s="133" t="s">
        <v>1</v>
      </c>
      <c r="B29" s="135">
        <f>'マトリックス収支予算(配賦前）'!G49</f>
        <v>50000</v>
      </c>
      <c r="C29" s="93" t="s">
        <v>113</v>
      </c>
      <c r="D29" s="132">
        <v>0</v>
      </c>
      <c r="E29" s="132">
        <v>0</v>
      </c>
      <c r="F29" s="132">
        <v>0</v>
      </c>
      <c r="G29" s="143">
        <f t="shared" si="0"/>
        <v>0</v>
      </c>
      <c r="H29" s="144">
        <v>0</v>
      </c>
      <c r="I29" s="145">
        <f>B29</f>
        <v>50000</v>
      </c>
      <c r="J29" s="116"/>
      <c r="K29" s="136">
        <f>G29+H29+I29+J29</f>
        <v>50000</v>
      </c>
    </row>
    <row r="30" spans="1:11" s="1" customFormat="1" ht="13.5" customHeight="1">
      <c r="A30" s="133" t="s">
        <v>76</v>
      </c>
      <c r="B30" s="135">
        <f>'マトリックス収支予算(配賦前）'!G50</f>
        <v>150000</v>
      </c>
      <c r="C30" s="93" t="s">
        <v>113</v>
      </c>
      <c r="D30" s="132">
        <v>0</v>
      </c>
      <c r="E30" s="132">
        <v>0</v>
      </c>
      <c r="F30" s="132">
        <v>0</v>
      </c>
      <c r="G30" s="143">
        <f t="shared" si="0"/>
        <v>0</v>
      </c>
      <c r="H30" s="144">
        <v>0</v>
      </c>
      <c r="I30" s="145">
        <f>B30</f>
        <v>150000</v>
      </c>
      <c r="J30" s="116"/>
      <c r="K30" s="136">
        <f>G30+H30+I30+J30</f>
        <v>150000</v>
      </c>
    </row>
    <row r="31" spans="1:11" s="1" customFormat="1" ht="13.5" customHeight="1">
      <c r="A31" s="133" t="s">
        <v>95</v>
      </c>
      <c r="B31" s="135">
        <f>'マトリックス収支予算(配賦前）'!G51</f>
        <v>70000</v>
      </c>
      <c r="C31" s="93" t="s">
        <v>3</v>
      </c>
      <c r="D31" s="161">
        <f>ROUND($B$31*D15,-2)</f>
        <v>7800</v>
      </c>
      <c r="E31" s="161">
        <f>ROUND($B$31*E15,-2)</f>
        <v>9700</v>
      </c>
      <c r="F31" s="161">
        <f>ROUND($B$31*F15,-2)</f>
        <v>0</v>
      </c>
      <c r="G31" s="143">
        <f t="shared" si="0"/>
        <v>17500</v>
      </c>
      <c r="H31" s="144">
        <f>ROUND($B$31*H15,-2)</f>
        <v>48600</v>
      </c>
      <c r="I31" s="137">
        <f>ROUND($B$31*I15,-2)</f>
        <v>3900</v>
      </c>
      <c r="J31" s="116"/>
      <c r="K31" s="136">
        <f t="shared" si="1"/>
        <v>70000</v>
      </c>
    </row>
    <row r="32" spans="1:11" s="1" customFormat="1" ht="13.5" customHeight="1">
      <c r="A32" s="133" t="s">
        <v>77</v>
      </c>
      <c r="B32" s="135">
        <f>'マトリックス収支予算(配賦前）'!G52</f>
        <v>946450</v>
      </c>
      <c r="C32" s="93" t="s">
        <v>113</v>
      </c>
      <c r="D32" s="132">
        <v>0</v>
      </c>
      <c r="E32" s="132">
        <v>0</v>
      </c>
      <c r="F32" s="132">
        <v>0</v>
      </c>
      <c r="G32" s="143">
        <f t="shared" si="0"/>
        <v>0</v>
      </c>
      <c r="H32" s="144">
        <v>0</v>
      </c>
      <c r="I32" s="145">
        <f t="shared" ref="I32:I37" si="3">B32</f>
        <v>946450</v>
      </c>
      <c r="J32" s="116"/>
      <c r="K32" s="136">
        <f t="shared" si="1"/>
        <v>946450</v>
      </c>
    </row>
    <row r="33" spans="1:11" s="1" customFormat="1" ht="13.5" customHeight="1">
      <c r="A33" s="133" t="s">
        <v>252</v>
      </c>
      <c r="B33" s="135">
        <f>'マトリックス収支予算(配賦前）'!G53</f>
        <v>0</v>
      </c>
      <c r="C33" s="93" t="s">
        <v>113</v>
      </c>
      <c r="D33" s="132">
        <v>0</v>
      </c>
      <c r="E33" s="132">
        <v>0</v>
      </c>
      <c r="F33" s="132">
        <v>0</v>
      </c>
      <c r="G33" s="143">
        <f t="shared" si="0"/>
        <v>0</v>
      </c>
      <c r="H33" s="144">
        <v>0</v>
      </c>
      <c r="I33" s="145">
        <f t="shared" si="3"/>
        <v>0</v>
      </c>
      <c r="J33" s="116"/>
      <c r="K33" s="136">
        <f t="shared" si="1"/>
        <v>0</v>
      </c>
    </row>
    <row r="34" spans="1:11" s="1" customFormat="1" ht="13.5" customHeight="1">
      <c r="A34" s="133" t="s">
        <v>2</v>
      </c>
      <c r="B34" s="135">
        <f>'マトリックス収支予算(配賦前）'!G54</f>
        <v>85900</v>
      </c>
      <c r="C34" s="93" t="s">
        <v>113</v>
      </c>
      <c r="D34" s="132">
        <v>0</v>
      </c>
      <c r="E34" s="132">
        <v>0</v>
      </c>
      <c r="F34" s="132">
        <v>0</v>
      </c>
      <c r="G34" s="143">
        <f>SUM(D34:F34)</f>
        <v>0</v>
      </c>
      <c r="H34" s="144">
        <v>0</v>
      </c>
      <c r="I34" s="137">
        <f t="shared" si="3"/>
        <v>85900</v>
      </c>
      <c r="J34" s="116"/>
      <c r="K34" s="136">
        <f t="shared" si="1"/>
        <v>85900</v>
      </c>
    </row>
    <row r="35" spans="1:11" s="1" customFormat="1" ht="13.5" hidden="1" customHeight="1">
      <c r="A35" s="133"/>
      <c r="B35" s="135"/>
      <c r="C35" s="93"/>
      <c r="D35" s="132"/>
      <c r="E35" s="132"/>
      <c r="F35" s="132"/>
      <c r="G35" s="143"/>
      <c r="H35" s="144"/>
      <c r="I35" s="145"/>
      <c r="J35" s="116"/>
      <c r="K35" s="136"/>
    </row>
    <row r="36" spans="1:11" s="1" customFormat="1" ht="13.5" customHeight="1">
      <c r="A36" s="133" t="s">
        <v>78</v>
      </c>
      <c r="B36" s="135">
        <f>'マトリックス収支予算(配賦前）'!G56</f>
        <v>90000</v>
      </c>
      <c r="C36" s="93" t="s">
        <v>113</v>
      </c>
      <c r="D36" s="132">
        <v>0</v>
      </c>
      <c r="E36" s="132">
        <v>0</v>
      </c>
      <c r="F36" s="132">
        <v>0</v>
      </c>
      <c r="G36" s="143">
        <f t="shared" si="0"/>
        <v>0</v>
      </c>
      <c r="H36" s="144">
        <v>0</v>
      </c>
      <c r="I36" s="145">
        <f t="shared" si="3"/>
        <v>90000</v>
      </c>
      <c r="J36" s="116"/>
      <c r="K36" s="136">
        <f t="shared" si="1"/>
        <v>90000</v>
      </c>
    </row>
    <row r="37" spans="1:11" s="1" customFormat="1" ht="13.5" customHeight="1" thickBot="1">
      <c r="A37" s="133" t="s">
        <v>79</v>
      </c>
      <c r="B37" s="155">
        <f>'マトリックス収支予算(配賦前）'!G57</f>
        <v>538410</v>
      </c>
      <c r="C37" s="93" t="s">
        <v>113</v>
      </c>
      <c r="D37" s="132">
        <v>0</v>
      </c>
      <c r="E37" s="132">
        <v>0</v>
      </c>
      <c r="F37" s="132">
        <v>0</v>
      </c>
      <c r="G37" s="146">
        <f t="shared" si="0"/>
        <v>0</v>
      </c>
      <c r="H37" s="144">
        <v>0</v>
      </c>
      <c r="I37" s="145">
        <f t="shared" si="3"/>
        <v>538410</v>
      </c>
      <c r="J37" s="116"/>
      <c r="K37" s="136">
        <f t="shared" si="1"/>
        <v>538410</v>
      </c>
    </row>
    <row r="38" spans="1:11" s="1" customFormat="1" ht="13.5" customHeight="1" thickBot="1">
      <c r="A38" s="94" t="s">
        <v>175</v>
      </c>
      <c r="B38" s="135">
        <f>SUM(B16:B37)</f>
        <v>5808540</v>
      </c>
      <c r="C38" s="95"/>
      <c r="D38" s="95">
        <f>SUM(D16:D37)</f>
        <v>323000</v>
      </c>
      <c r="E38" s="95">
        <f>SUM(E16:E37)</f>
        <v>403800</v>
      </c>
      <c r="F38" s="95">
        <f>SUM(F16:F37)</f>
        <v>0</v>
      </c>
      <c r="G38" s="143">
        <f>SUM(D38:F38)</f>
        <v>726800</v>
      </c>
      <c r="H38" s="162">
        <f>SUM(H16:H37)</f>
        <v>2018500</v>
      </c>
      <c r="I38" s="163">
        <f>SUM(I16:I37)</f>
        <v>3063260</v>
      </c>
      <c r="J38" s="164">
        <f>SUM(J16:J37)</f>
        <v>0</v>
      </c>
      <c r="K38" s="108">
        <f>G38+H38+I38+J38</f>
        <v>5808560</v>
      </c>
    </row>
    <row r="39" spans="1:11" s="1" customFormat="1" ht="11.25" customHeight="1">
      <c r="A39" s="139"/>
      <c r="B39" s="140"/>
      <c r="C39" s="140"/>
      <c r="D39" s="140"/>
      <c r="E39" s="140"/>
      <c r="F39" s="140"/>
      <c r="G39" s="140"/>
      <c r="H39" s="140"/>
      <c r="I39" s="140"/>
      <c r="J39" s="140"/>
      <c r="K39" s="141"/>
    </row>
    <row r="40" spans="1:11" s="1" customFormat="1" ht="11.25" customHeight="1">
      <c r="A40" s="746" t="s">
        <v>245</v>
      </c>
      <c r="B40" s="746"/>
      <c r="C40" s="746"/>
      <c r="D40" s="746"/>
      <c r="E40" s="746"/>
      <c r="F40" s="746"/>
      <c r="G40" s="746"/>
      <c r="H40" s="746"/>
      <c r="I40" s="746"/>
      <c r="J40" s="746"/>
      <c r="K40" s="746"/>
    </row>
    <row r="41" spans="1:11" ht="11.25" customHeight="1">
      <c r="A41" s="746"/>
      <c r="B41" s="746"/>
      <c r="C41" s="746"/>
      <c r="D41" s="746"/>
      <c r="E41" s="746"/>
      <c r="F41" s="746"/>
      <c r="G41" s="746"/>
      <c r="H41" s="746"/>
      <c r="I41" s="746"/>
      <c r="J41" s="746"/>
      <c r="K41" s="746"/>
    </row>
    <row r="42" spans="1:11" s="1" customFormat="1" ht="12" customHeight="1">
      <c r="A42" s="60"/>
      <c r="B42" s="60"/>
      <c r="C42" s="60"/>
      <c r="D42" s="60"/>
      <c r="E42" s="60"/>
      <c r="F42" s="60"/>
      <c r="G42" s="60"/>
      <c r="H42" s="60"/>
      <c r="K42" s="59"/>
    </row>
    <row r="43" spans="1:11" ht="12" customHeight="1">
      <c r="A43" s="747" t="s">
        <v>242</v>
      </c>
      <c r="B43" s="747"/>
      <c r="C43" s="747"/>
      <c r="D43" s="747"/>
      <c r="E43" s="747"/>
      <c r="F43" s="747"/>
      <c r="G43" s="747"/>
      <c r="H43" s="747"/>
      <c r="I43" s="747"/>
      <c r="J43" s="747"/>
      <c r="K43" s="747"/>
    </row>
    <row r="44" spans="1:11" ht="12" customHeight="1">
      <c r="A44" s="747"/>
      <c r="B44" s="747"/>
      <c r="C44" s="747"/>
      <c r="D44" s="747"/>
      <c r="E44" s="747"/>
      <c r="F44" s="747"/>
      <c r="G44" s="747"/>
      <c r="H44" s="747"/>
      <c r="I44" s="747"/>
      <c r="J44" s="747"/>
      <c r="K44" s="747"/>
    </row>
    <row r="45" spans="1:11" ht="14.1" customHeight="1">
      <c r="A45" s="1"/>
      <c r="B45" s="1"/>
    </row>
    <row r="46" spans="1:11" ht="14.1" customHeight="1">
      <c r="B46" s="26"/>
      <c r="D46" s="26"/>
      <c r="E46" s="26"/>
      <c r="F46" s="26"/>
      <c r="G46" s="26"/>
      <c r="H46" s="26"/>
      <c r="I46" s="26"/>
      <c r="J46" s="26"/>
      <c r="K46" s="26"/>
    </row>
    <row r="47" spans="1:11" ht="14.1" customHeight="1">
      <c r="B47" s="26"/>
      <c r="D47" s="138"/>
      <c r="E47" s="138"/>
      <c r="F47" s="138"/>
      <c r="G47" s="138"/>
      <c r="H47" s="138"/>
      <c r="I47" s="138"/>
      <c r="J47" s="138"/>
      <c r="K47" s="138"/>
    </row>
    <row r="48" spans="1:11" ht="14.1" customHeight="1">
      <c r="B48" s="26"/>
      <c r="D48" s="26"/>
      <c r="E48" s="26"/>
      <c r="F48" s="26"/>
      <c r="G48" s="26"/>
      <c r="H48" s="26"/>
      <c r="I48" s="26"/>
    </row>
    <row r="49" spans="2:9" ht="14.1" customHeight="1">
      <c r="B49" s="26"/>
      <c r="D49" s="26"/>
      <c r="E49" s="26"/>
      <c r="F49" s="26"/>
      <c r="G49" s="26"/>
      <c r="H49" s="26"/>
      <c r="I49" s="26"/>
    </row>
    <row r="50" spans="2:9" ht="14.1" customHeight="1">
      <c r="B50" s="26"/>
      <c r="D50" s="26"/>
      <c r="E50" s="26"/>
      <c r="F50" s="26"/>
      <c r="G50" s="26"/>
      <c r="H50" s="26"/>
      <c r="I50" s="26"/>
    </row>
    <row r="51" spans="2:9" ht="14.1" customHeight="1">
      <c r="B51" s="26"/>
      <c r="D51" s="26"/>
      <c r="E51" s="26"/>
      <c r="F51" s="26"/>
      <c r="G51" s="26"/>
      <c r="H51" s="26"/>
      <c r="I51" s="26"/>
    </row>
    <row r="52" spans="2:9" ht="14.1" customHeight="1">
      <c r="B52" s="26"/>
      <c r="D52" s="26"/>
      <c r="E52" s="26"/>
      <c r="F52" s="26"/>
      <c r="G52" s="26"/>
      <c r="H52" s="26"/>
      <c r="I52" s="26"/>
    </row>
    <row r="53" spans="2:9" ht="14.1" customHeight="1">
      <c r="B53" s="26"/>
      <c r="D53" s="26"/>
      <c r="E53" s="26"/>
      <c r="F53" s="26"/>
      <c r="G53" s="26"/>
      <c r="H53" s="26"/>
      <c r="I53" s="26"/>
    </row>
    <row r="54" spans="2:9" ht="14.1" customHeight="1">
      <c r="B54" s="26"/>
      <c r="D54" s="26"/>
      <c r="E54" s="26"/>
      <c r="F54" s="26"/>
      <c r="G54" s="26"/>
      <c r="H54" s="26"/>
      <c r="I54" s="26"/>
    </row>
    <row r="55" spans="2:9" ht="14.1" customHeight="1">
      <c r="B55" s="26"/>
      <c r="D55" s="26"/>
      <c r="E55" s="26"/>
      <c r="F55" s="26"/>
      <c r="G55" s="26"/>
      <c r="H55" s="26"/>
      <c r="I55" s="26"/>
    </row>
    <row r="56" spans="2:9" ht="14.1" customHeight="1">
      <c r="B56" s="26"/>
      <c r="D56" s="26"/>
      <c r="E56" s="26"/>
      <c r="F56" s="26"/>
      <c r="G56" s="26"/>
      <c r="H56" s="26"/>
      <c r="I56" s="26"/>
    </row>
    <row r="57" spans="2:9" ht="14.1" customHeight="1">
      <c r="B57" s="26"/>
      <c r="D57" s="26"/>
      <c r="E57" s="26"/>
      <c r="F57" s="26"/>
      <c r="G57" s="26"/>
      <c r="H57" s="26"/>
      <c r="I57" s="26"/>
    </row>
    <row r="58" spans="2:9" ht="14.1" customHeight="1">
      <c r="B58" s="26"/>
      <c r="D58" s="26"/>
      <c r="E58" s="26"/>
      <c r="F58" s="26"/>
      <c r="G58" s="26"/>
      <c r="H58" s="26"/>
      <c r="I58" s="26"/>
    </row>
    <row r="59" spans="2:9" ht="14.1" customHeight="1">
      <c r="B59" s="26"/>
      <c r="D59" s="26"/>
      <c r="E59" s="26"/>
      <c r="F59" s="26"/>
      <c r="G59" s="26"/>
      <c r="H59" s="26"/>
      <c r="I59" s="26"/>
    </row>
    <row r="60" spans="2:9" ht="14.1" customHeight="1">
      <c r="B60" s="26"/>
      <c r="D60" s="26"/>
      <c r="E60" s="26"/>
      <c r="F60" s="26"/>
      <c r="G60" s="26"/>
      <c r="H60" s="26"/>
      <c r="I60" s="26"/>
    </row>
    <row r="61" spans="2:9" ht="14.1" customHeight="1">
      <c r="B61" s="26"/>
      <c r="D61" s="26"/>
      <c r="E61" s="26"/>
      <c r="F61" s="26"/>
      <c r="G61" s="26"/>
      <c r="H61" s="26"/>
      <c r="I61" s="26"/>
    </row>
    <row r="62" spans="2:9" ht="14.1" customHeight="1">
      <c r="B62" s="26"/>
      <c r="D62" s="26"/>
      <c r="E62" s="26"/>
      <c r="F62" s="26"/>
      <c r="G62" s="26"/>
      <c r="H62" s="26"/>
      <c r="I62" s="26"/>
    </row>
    <row r="63" spans="2:9" ht="14.1" customHeight="1">
      <c r="B63" s="26"/>
      <c r="D63" s="26"/>
      <c r="E63" s="26"/>
      <c r="F63" s="26"/>
      <c r="G63" s="26"/>
      <c r="H63" s="26"/>
      <c r="I63" s="26"/>
    </row>
    <row r="64" spans="2:9" ht="14.1" customHeight="1">
      <c r="B64" s="26"/>
      <c r="D64" s="26"/>
      <c r="E64" s="26"/>
      <c r="F64" s="26"/>
      <c r="G64" s="26"/>
      <c r="H64" s="26"/>
      <c r="I64" s="26"/>
    </row>
    <row r="65" spans="2:9" ht="14.1" customHeight="1">
      <c r="B65" s="26"/>
      <c r="D65" s="26"/>
      <c r="E65" s="26"/>
      <c r="F65" s="26"/>
      <c r="G65" s="26"/>
      <c r="H65" s="26"/>
      <c r="I65" s="26"/>
    </row>
    <row r="66" spans="2:9" ht="14.1" customHeight="1">
      <c r="B66" s="26"/>
      <c r="D66" s="26"/>
      <c r="E66" s="26"/>
      <c r="F66" s="26"/>
      <c r="G66" s="26"/>
      <c r="H66" s="26"/>
      <c r="I66" s="26"/>
    </row>
    <row r="67" spans="2:9" ht="14.1" customHeight="1">
      <c r="B67" s="26"/>
      <c r="D67" s="26"/>
      <c r="E67" s="26"/>
      <c r="F67" s="26"/>
      <c r="G67" s="26"/>
      <c r="H67" s="26"/>
      <c r="I67" s="26"/>
    </row>
    <row r="68" spans="2:9" ht="14.1" customHeight="1">
      <c r="B68" s="26"/>
      <c r="D68" s="26"/>
      <c r="E68" s="26"/>
      <c r="F68" s="26"/>
      <c r="G68" s="26"/>
      <c r="H68" s="26"/>
      <c r="I68" s="26"/>
    </row>
    <row r="69" spans="2:9" ht="14.1" customHeight="1">
      <c r="B69" s="26"/>
      <c r="D69" s="26"/>
      <c r="E69" s="26"/>
      <c r="F69" s="26"/>
      <c r="G69" s="26"/>
      <c r="H69" s="26"/>
      <c r="I69" s="26"/>
    </row>
    <row r="70" spans="2:9" ht="14.1" customHeight="1">
      <c r="B70" s="26"/>
      <c r="D70" s="26"/>
      <c r="E70" s="26"/>
      <c r="F70" s="26"/>
      <c r="G70" s="26"/>
      <c r="H70" s="26"/>
      <c r="I70" s="26"/>
    </row>
    <row r="71" spans="2:9" ht="14.1" customHeight="1">
      <c r="B71" s="26"/>
      <c r="D71" s="26"/>
      <c r="E71" s="26"/>
      <c r="F71" s="26"/>
      <c r="G71" s="26"/>
      <c r="H71" s="26"/>
      <c r="I71" s="26"/>
    </row>
  </sheetData>
  <mergeCells count="16">
    <mergeCell ref="A40:K41"/>
    <mergeCell ref="A43:K44"/>
    <mergeCell ref="A3:J3"/>
    <mergeCell ref="A13:A15"/>
    <mergeCell ref="B13:B15"/>
    <mergeCell ref="I11:I12"/>
    <mergeCell ref="B11:B12"/>
    <mergeCell ref="D11:F11"/>
    <mergeCell ref="G11:G12"/>
    <mergeCell ref="C11:C12"/>
    <mergeCell ref="A11:A12"/>
    <mergeCell ref="A7:K8"/>
    <mergeCell ref="J11:J12"/>
    <mergeCell ref="A5:K6"/>
    <mergeCell ref="K11:K12"/>
    <mergeCell ref="H11:H12"/>
  </mergeCells>
  <phoneticPr fontId="2"/>
  <printOptions horizontalCentered="1"/>
  <pageMargins left="0.59055118110236227" right="0.59055118110236227" top="0.59055118110236227" bottom="0.59055118110236227" header="0.51181102362204722" footer="0.51181102362204722"/>
  <pageSetup paperSize="8" scale="12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U217"/>
  <sheetViews>
    <sheetView workbookViewId="0">
      <selection activeCell="W15" sqref="W15:Y15"/>
    </sheetView>
  </sheetViews>
  <sheetFormatPr defaultColWidth="2.5" defaultRowHeight="16.5" customHeight="1"/>
  <cols>
    <col min="1" max="4" width="2.5" style="62" customWidth="1"/>
    <col min="5" max="9" width="1.5" style="61" customWidth="1"/>
    <col min="10" max="48" width="2.5" style="61" customWidth="1"/>
    <col min="49" max="49" width="8.125" style="61" customWidth="1"/>
    <col min="50" max="16384" width="2.5" style="61"/>
  </cols>
  <sheetData>
    <row r="1" spans="1:46" s="17" customFormat="1" ht="12.75" customHeight="1">
      <c r="A1" s="18" t="s">
        <v>137</v>
      </c>
      <c r="B1" s="18"/>
      <c r="C1" s="18"/>
      <c r="D1" s="18"/>
      <c r="E1" s="18"/>
      <c r="F1" s="18"/>
      <c r="G1" s="18"/>
      <c r="H1" s="18"/>
      <c r="I1" s="18"/>
      <c r="J1" s="18"/>
      <c r="K1" s="18"/>
      <c r="L1" s="18"/>
      <c r="AT1" s="27" t="s">
        <v>247</v>
      </c>
    </row>
    <row r="2" spans="1:46" s="17" customFormat="1" ht="12.75" customHeight="1">
      <c r="A2" s="72" t="s">
        <v>136</v>
      </c>
      <c r="B2" s="73"/>
      <c r="C2" s="73"/>
      <c r="D2" s="73"/>
      <c r="E2" s="73"/>
      <c r="F2" s="73"/>
      <c r="G2" s="73"/>
      <c r="H2" s="73"/>
      <c r="I2" s="73"/>
      <c r="J2" s="73"/>
      <c r="K2" s="73"/>
      <c r="L2" s="73"/>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5"/>
    </row>
    <row r="3" spans="1:46" s="2" customFormat="1" ht="12" customHeight="1">
      <c r="B3" s="4"/>
      <c r="C3" s="4"/>
      <c r="D3" s="4"/>
      <c r="E3" s="4"/>
      <c r="F3" s="4"/>
      <c r="G3" s="4"/>
      <c r="H3" s="4"/>
      <c r="I3" s="4"/>
      <c r="J3" s="4"/>
      <c r="K3" s="4"/>
      <c r="L3" s="4"/>
      <c r="M3" s="4"/>
      <c r="N3" s="4"/>
      <c r="O3" s="4"/>
      <c r="P3" s="4"/>
      <c r="Q3" s="4"/>
      <c r="R3" s="4"/>
      <c r="S3" s="4"/>
      <c r="T3" s="5"/>
      <c r="U3" s="1"/>
      <c r="V3" s="5"/>
      <c r="W3" s="1"/>
      <c r="X3" s="3"/>
      <c r="Y3" s="3"/>
      <c r="Z3" s="3"/>
      <c r="AA3" s="3"/>
      <c r="AB3" s="3"/>
      <c r="AC3" s="3"/>
      <c r="AD3" s="3"/>
      <c r="AE3" s="51"/>
      <c r="AF3" s="68"/>
      <c r="AG3" s="68"/>
      <c r="AH3" s="68"/>
      <c r="AI3" s="68"/>
      <c r="AJ3" s="68"/>
      <c r="AK3" s="68"/>
      <c r="AL3" s="3"/>
      <c r="AM3" s="3"/>
      <c r="AN3" s="3"/>
      <c r="AO3" s="3"/>
      <c r="AP3" s="3"/>
      <c r="AQ3" s="3"/>
      <c r="AR3" s="3"/>
      <c r="AS3" s="12"/>
      <c r="AT3" s="51" t="s">
        <v>241</v>
      </c>
    </row>
    <row r="4" spans="1:46" s="2" customFormat="1" ht="12" customHeight="1">
      <c r="A4" s="2" t="s">
        <v>97</v>
      </c>
      <c r="X4" s="5"/>
      <c r="Y4" s="1"/>
      <c r="Z4" s="1"/>
      <c r="AC4" s="1"/>
      <c r="AI4" s="842" t="s">
        <v>162</v>
      </c>
      <c r="AJ4" s="842"/>
      <c r="AK4" s="842"/>
      <c r="AL4" s="843"/>
      <c r="AM4" s="843"/>
      <c r="AN4" s="843"/>
      <c r="AO4" s="843"/>
      <c r="AP4" s="843"/>
      <c r="AQ4" s="843"/>
      <c r="AR4" s="843"/>
      <c r="AS4" s="843"/>
      <c r="AT4" s="843"/>
    </row>
    <row r="5" spans="1:46" s="3" customFormat="1" ht="12" customHeight="1">
      <c r="A5" s="3" t="s">
        <v>96</v>
      </c>
      <c r="X5" s="67"/>
      <c r="Y5" s="67"/>
      <c r="Z5" s="67"/>
      <c r="AC5" s="67"/>
      <c r="AE5" s="2"/>
      <c r="AF5" s="2"/>
      <c r="AG5" s="2"/>
      <c r="AH5" s="2"/>
      <c r="AI5" s="842" t="s">
        <v>163</v>
      </c>
      <c r="AJ5" s="842"/>
      <c r="AK5" s="842"/>
      <c r="AL5" s="844" t="s">
        <v>288</v>
      </c>
      <c r="AM5" s="844"/>
      <c r="AN5" s="844"/>
      <c r="AO5" s="844"/>
      <c r="AP5" s="844"/>
      <c r="AQ5" s="844"/>
      <c r="AR5" s="844"/>
      <c r="AS5" s="844"/>
      <c r="AT5" s="844"/>
    </row>
    <row r="6" spans="1:46" s="3" customFormat="1" ht="12" customHeight="1">
      <c r="A6" s="8" t="s">
        <v>133</v>
      </c>
      <c r="B6" s="9"/>
      <c r="C6" s="9"/>
      <c r="D6" s="9"/>
      <c r="E6" s="9"/>
      <c r="F6" s="9"/>
      <c r="G6" s="9"/>
      <c r="H6" s="9"/>
      <c r="I6" s="9"/>
      <c r="J6" s="9"/>
      <c r="K6" s="9"/>
      <c r="L6" s="9"/>
      <c r="M6" s="7"/>
      <c r="O6" s="9"/>
      <c r="P6" s="9"/>
      <c r="Q6" s="9"/>
      <c r="R6" s="9"/>
      <c r="S6" s="10"/>
      <c r="AE6" s="12"/>
      <c r="AF6" s="9"/>
      <c r="AG6" s="9"/>
      <c r="AH6" s="10"/>
      <c r="AI6" s="10"/>
      <c r="AJ6" s="11"/>
      <c r="AK6" s="10"/>
      <c r="AT6" s="12" t="s">
        <v>176</v>
      </c>
    </row>
    <row r="7" spans="1:46" s="3" customFormat="1" ht="12" customHeight="1">
      <c r="A7" s="838" t="s">
        <v>170</v>
      </c>
      <c r="B7" s="845" t="s">
        <v>171</v>
      </c>
      <c r="C7" s="846"/>
      <c r="D7" s="847"/>
      <c r="E7" s="845" t="s">
        <v>34</v>
      </c>
      <c r="F7" s="883"/>
      <c r="G7" s="883"/>
      <c r="H7" s="883"/>
      <c r="I7" s="884"/>
      <c r="J7" s="891" t="s">
        <v>172</v>
      </c>
      <c r="K7" s="892"/>
      <c r="L7" s="892"/>
      <c r="M7" s="893"/>
      <c r="N7" s="845" t="s">
        <v>173</v>
      </c>
      <c r="O7" s="846"/>
      <c r="P7" s="847"/>
      <c r="Q7" s="828" t="s">
        <v>183</v>
      </c>
      <c r="R7" s="828"/>
      <c r="S7" s="828"/>
      <c r="T7" s="828"/>
      <c r="U7" s="828"/>
      <c r="V7" s="828"/>
      <c r="W7" s="828"/>
      <c r="X7" s="828"/>
      <c r="Y7" s="828"/>
      <c r="Z7" s="828"/>
      <c r="AA7" s="828"/>
      <c r="AB7" s="828"/>
      <c r="AC7" s="828"/>
      <c r="AD7" s="828"/>
      <c r="AE7" s="828"/>
      <c r="AF7" s="815" t="s">
        <v>184</v>
      </c>
      <c r="AG7" s="816"/>
      <c r="AH7" s="816"/>
      <c r="AI7" s="816"/>
      <c r="AJ7" s="816"/>
      <c r="AK7" s="816"/>
      <c r="AL7" s="816"/>
      <c r="AM7" s="816"/>
      <c r="AN7" s="816"/>
      <c r="AO7" s="816"/>
      <c r="AP7" s="816"/>
      <c r="AQ7" s="817"/>
      <c r="AR7" s="824" t="s">
        <v>164</v>
      </c>
      <c r="AS7" s="824"/>
      <c r="AT7" s="824"/>
    </row>
    <row r="8" spans="1:46" s="3" customFormat="1" ht="12" customHeight="1">
      <c r="A8" s="838"/>
      <c r="B8" s="848"/>
      <c r="C8" s="849"/>
      <c r="D8" s="850"/>
      <c r="E8" s="885"/>
      <c r="F8" s="886"/>
      <c r="G8" s="886"/>
      <c r="H8" s="886"/>
      <c r="I8" s="887"/>
      <c r="J8" s="894"/>
      <c r="K8" s="895"/>
      <c r="L8" s="895"/>
      <c r="M8" s="896"/>
      <c r="N8" s="848"/>
      <c r="O8" s="849"/>
      <c r="P8" s="850"/>
      <c r="Q8" s="821" t="s">
        <v>129</v>
      </c>
      <c r="R8" s="822"/>
      <c r="S8" s="823"/>
      <c r="T8" s="821" t="s">
        <v>131</v>
      </c>
      <c r="U8" s="822"/>
      <c r="V8" s="823"/>
      <c r="W8" s="821" t="s">
        <v>132</v>
      </c>
      <c r="X8" s="822"/>
      <c r="Y8" s="823"/>
      <c r="Z8" s="794" t="s">
        <v>165</v>
      </c>
      <c r="AA8" s="795"/>
      <c r="AB8" s="796"/>
      <c r="AC8" s="794" t="s">
        <v>166</v>
      </c>
      <c r="AD8" s="795"/>
      <c r="AE8" s="796"/>
      <c r="AF8" s="821" t="s">
        <v>174</v>
      </c>
      <c r="AG8" s="822"/>
      <c r="AH8" s="823"/>
      <c r="AI8" s="821" t="s">
        <v>181</v>
      </c>
      <c r="AJ8" s="822"/>
      <c r="AK8" s="823"/>
      <c r="AL8" s="794" t="s">
        <v>165</v>
      </c>
      <c r="AM8" s="795"/>
      <c r="AN8" s="796"/>
      <c r="AO8" s="794" t="s">
        <v>166</v>
      </c>
      <c r="AP8" s="795"/>
      <c r="AQ8" s="796"/>
      <c r="AR8" s="824"/>
      <c r="AS8" s="824"/>
      <c r="AT8" s="824"/>
    </row>
    <row r="9" spans="1:46" s="3" customFormat="1" ht="12" customHeight="1">
      <c r="A9" s="838"/>
      <c r="B9" s="848"/>
      <c r="C9" s="849"/>
      <c r="D9" s="850"/>
      <c r="E9" s="885"/>
      <c r="F9" s="886"/>
      <c r="G9" s="886"/>
      <c r="H9" s="886"/>
      <c r="I9" s="887"/>
      <c r="J9" s="894"/>
      <c r="K9" s="895"/>
      <c r="L9" s="895"/>
      <c r="M9" s="896"/>
      <c r="N9" s="848"/>
      <c r="O9" s="849"/>
      <c r="P9" s="850"/>
      <c r="Q9" s="818" t="s">
        <v>100</v>
      </c>
      <c r="R9" s="819"/>
      <c r="S9" s="820"/>
      <c r="T9" s="818" t="s">
        <v>36</v>
      </c>
      <c r="U9" s="819"/>
      <c r="V9" s="820"/>
      <c r="W9" s="818" t="s">
        <v>102</v>
      </c>
      <c r="X9" s="819"/>
      <c r="Y9" s="820"/>
      <c r="Z9" s="797"/>
      <c r="AA9" s="798"/>
      <c r="AB9" s="799"/>
      <c r="AC9" s="797"/>
      <c r="AD9" s="798"/>
      <c r="AE9" s="799"/>
      <c r="AF9" s="818" t="s">
        <v>84</v>
      </c>
      <c r="AG9" s="819"/>
      <c r="AH9" s="820"/>
      <c r="AI9" s="900"/>
      <c r="AJ9" s="900"/>
      <c r="AK9" s="900"/>
      <c r="AL9" s="797"/>
      <c r="AM9" s="798"/>
      <c r="AN9" s="799"/>
      <c r="AO9" s="797"/>
      <c r="AP9" s="798"/>
      <c r="AQ9" s="799"/>
      <c r="AR9" s="824"/>
      <c r="AS9" s="824"/>
      <c r="AT9" s="824"/>
    </row>
    <row r="10" spans="1:46" s="3" customFormat="1" ht="12" customHeight="1">
      <c r="A10" s="838"/>
      <c r="B10" s="848"/>
      <c r="C10" s="849"/>
      <c r="D10" s="850"/>
      <c r="E10" s="885"/>
      <c r="F10" s="886"/>
      <c r="G10" s="886"/>
      <c r="H10" s="886"/>
      <c r="I10" s="887"/>
      <c r="J10" s="894"/>
      <c r="K10" s="895"/>
      <c r="L10" s="895"/>
      <c r="M10" s="896"/>
      <c r="N10" s="848"/>
      <c r="O10" s="849"/>
      <c r="P10" s="850"/>
      <c r="Q10" s="797"/>
      <c r="R10" s="798"/>
      <c r="S10" s="799"/>
      <c r="T10" s="797"/>
      <c r="U10" s="798"/>
      <c r="V10" s="799"/>
      <c r="W10" s="797"/>
      <c r="X10" s="798"/>
      <c r="Y10" s="799"/>
      <c r="Z10" s="797"/>
      <c r="AA10" s="798"/>
      <c r="AB10" s="799"/>
      <c r="AC10" s="797"/>
      <c r="AD10" s="798"/>
      <c r="AE10" s="799"/>
      <c r="AF10" s="797"/>
      <c r="AG10" s="798"/>
      <c r="AH10" s="799"/>
      <c r="AI10" s="901"/>
      <c r="AJ10" s="901"/>
      <c r="AK10" s="901"/>
      <c r="AL10" s="797"/>
      <c r="AM10" s="798"/>
      <c r="AN10" s="799"/>
      <c r="AO10" s="797"/>
      <c r="AP10" s="798"/>
      <c r="AQ10" s="799"/>
      <c r="AR10" s="824"/>
      <c r="AS10" s="824"/>
      <c r="AT10" s="824"/>
    </row>
    <row r="11" spans="1:46" s="3" customFormat="1" ht="12" customHeight="1">
      <c r="A11" s="838"/>
      <c r="B11" s="848"/>
      <c r="C11" s="849"/>
      <c r="D11" s="850"/>
      <c r="E11" s="885"/>
      <c r="F11" s="886"/>
      <c r="G11" s="886"/>
      <c r="H11" s="886"/>
      <c r="I11" s="887"/>
      <c r="J11" s="894"/>
      <c r="K11" s="895"/>
      <c r="L11" s="895"/>
      <c r="M11" s="896"/>
      <c r="N11" s="848"/>
      <c r="O11" s="849"/>
      <c r="P11" s="850"/>
      <c r="Q11" s="797"/>
      <c r="R11" s="798"/>
      <c r="S11" s="799"/>
      <c r="T11" s="797"/>
      <c r="U11" s="798"/>
      <c r="V11" s="799"/>
      <c r="W11" s="797"/>
      <c r="X11" s="798"/>
      <c r="Y11" s="799"/>
      <c r="Z11" s="797"/>
      <c r="AA11" s="798"/>
      <c r="AB11" s="799"/>
      <c r="AC11" s="797"/>
      <c r="AD11" s="798"/>
      <c r="AE11" s="799"/>
      <c r="AF11" s="797"/>
      <c r="AG11" s="798"/>
      <c r="AH11" s="799"/>
      <c r="AI11" s="901"/>
      <c r="AJ11" s="901"/>
      <c r="AK11" s="901"/>
      <c r="AL11" s="797"/>
      <c r="AM11" s="798"/>
      <c r="AN11" s="799"/>
      <c r="AO11" s="797"/>
      <c r="AP11" s="798"/>
      <c r="AQ11" s="799"/>
      <c r="AR11" s="824"/>
      <c r="AS11" s="824"/>
      <c r="AT11" s="824"/>
    </row>
    <row r="12" spans="1:46" s="3" customFormat="1" ht="12" customHeight="1">
      <c r="A12" s="838"/>
      <c r="B12" s="848"/>
      <c r="C12" s="849"/>
      <c r="D12" s="850"/>
      <c r="E12" s="885"/>
      <c r="F12" s="886"/>
      <c r="G12" s="886"/>
      <c r="H12" s="886"/>
      <c r="I12" s="887"/>
      <c r="J12" s="894"/>
      <c r="K12" s="895"/>
      <c r="L12" s="895"/>
      <c r="M12" s="896"/>
      <c r="N12" s="848"/>
      <c r="O12" s="849"/>
      <c r="P12" s="850"/>
      <c r="Q12" s="797"/>
      <c r="R12" s="798"/>
      <c r="S12" s="799"/>
      <c r="T12" s="797"/>
      <c r="U12" s="798"/>
      <c r="V12" s="799"/>
      <c r="W12" s="797"/>
      <c r="X12" s="798"/>
      <c r="Y12" s="799"/>
      <c r="Z12" s="797"/>
      <c r="AA12" s="798"/>
      <c r="AB12" s="799"/>
      <c r="AC12" s="797"/>
      <c r="AD12" s="798"/>
      <c r="AE12" s="799"/>
      <c r="AF12" s="797"/>
      <c r="AG12" s="798"/>
      <c r="AH12" s="799"/>
      <c r="AI12" s="901"/>
      <c r="AJ12" s="901"/>
      <c r="AK12" s="901"/>
      <c r="AL12" s="797"/>
      <c r="AM12" s="798"/>
      <c r="AN12" s="799"/>
      <c r="AO12" s="797"/>
      <c r="AP12" s="798"/>
      <c r="AQ12" s="799"/>
      <c r="AR12" s="824"/>
      <c r="AS12" s="824"/>
      <c r="AT12" s="824"/>
    </row>
    <row r="13" spans="1:46" s="3" customFormat="1" ht="12" customHeight="1">
      <c r="A13" s="838"/>
      <c r="B13" s="848"/>
      <c r="C13" s="849"/>
      <c r="D13" s="850"/>
      <c r="E13" s="885"/>
      <c r="F13" s="886"/>
      <c r="G13" s="886"/>
      <c r="H13" s="886"/>
      <c r="I13" s="887"/>
      <c r="J13" s="894"/>
      <c r="K13" s="895"/>
      <c r="L13" s="895"/>
      <c r="M13" s="896"/>
      <c r="N13" s="848"/>
      <c r="O13" s="849"/>
      <c r="P13" s="850"/>
      <c r="Q13" s="797"/>
      <c r="R13" s="798"/>
      <c r="S13" s="799"/>
      <c r="T13" s="797"/>
      <c r="U13" s="798"/>
      <c r="V13" s="799"/>
      <c r="W13" s="797"/>
      <c r="X13" s="798"/>
      <c r="Y13" s="799"/>
      <c r="Z13" s="797"/>
      <c r="AA13" s="798"/>
      <c r="AB13" s="799"/>
      <c r="AC13" s="797"/>
      <c r="AD13" s="798"/>
      <c r="AE13" s="799"/>
      <c r="AF13" s="797"/>
      <c r="AG13" s="798"/>
      <c r="AH13" s="799"/>
      <c r="AI13" s="901"/>
      <c r="AJ13" s="901"/>
      <c r="AK13" s="901"/>
      <c r="AL13" s="797"/>
      <c r="AM13" s="798"/>
      <c r="AN13" s="799"/>
      <c r="AO13" s="797"/>
      <c r="AP13" s="798"/>
      <c r="AQ13" s="799"/>
      <c r="AR13" s="824"/>
      <c r="AS13" s="824"/>
      <c r="AT13" s="824"/>
    </row>
    <row r="14" spans="1:46" s="3" customFormat="1" ht="12" customHeight="1">
      <c r="A14" s="838"/>
      <c r="B14" s="851"/>
      <c r="C14" s="852"/>
      <c r="D14" s="853"/>
      <c r="E14" s="888"/>
      <c r="F14" s="889"/>
      <c r="G14" s="889"/>
      <c r="H14" s="889"/>
      <c r="I14" s="890"/>
      <c r="J14" s="897"/>
      <c r="K14" s="898"/>
      <c r="L14" s="898"/>
      <c r="M14" s="899"/>
      <c r="N14" s="851"/>
      <c r="O14" s="852"/>
      <c r="P14" s="853"/>
      <c r="Q14" s="800"/>
      <c r="R14" s="801"/>
      <c r="S14" s="802"/>
      <c r="T14" s="800"/>
      <c r="U14" s="801"/>
      <c r="V14" s="802"/>
      <c r="W14" s="800"/>
      <c r="X14" s="801"/>
      <c r="Y14" s="802"/>
      <c r="Z14" s="800"/>
      <c r="AA14" s="801"/>
      <c r="AB14" s="802"/>
      <c r="AC14" s="800"/>
      <c r="AD14" s="801"/>
      <c r="AE14" s="802"/>
      <c r="AF14" s="800"/>
      <c r="AG14" s="801"/>
      <c r="AH14" s="802"/>
      <c r="AI14" s="902"/>
      <c r="AJ14" s="902"/>
      <c r="AK14" s="902"/>
      <c r="AL14" s="800"/>
      <c r="AM14" s="801"/>
      <c r="AN14" s="802"/>
      <c r="AO14" s="800"/>
      <c r="AP14" s="801"/>
      <c r="AQ14" s="802"/>
      <c r="AR14" s="824"/>
      <c r="AS14" s="824"/>
      <c r="AT14" s="824"/>
    </row>
    <row r="15" spans="1:46" s="3" customFormat="1" ht="12" customHeight="1">
      <c r="A15" s="838">
        <v>1</v>
      </c>
      <c r="B15" s="794"/>
      <c r="C15" s="795"/>
      <c r="D15" s="796"/>
      <c r="E15" s="839" t="s">
        <v>35</v>
      </c>
      <c r="F15" s="839"/>
      <c r="G15" s="839"/>
      <c r="H15" s="839"/>
      <c r="I15" s="839"/>
      <c r="J15" s="865">
        <v>0</v>
      </c>
      <c r="K15" s="866"/>
      <c r="L15" s="866"/>
      <c r="M15" s="867"/>
      <c r="N15" s="794"/>
      <c r="O15" s="795"/>
      <c r="P15" s="796"/>
      <c r="Q15" s="874">
        <f>メンバー人員割合!C30</f>
        <v>0.22220000000000001</v>
      </c>
      <c r="R15" s="875"/>
      <c r="S15" s="876"/>
      <c r="T15" s="874">
        <f>メンバー人員割合!D30</f>
        <v>0.22220000000000001</v>
      </c>
      <c r="U15" s="875"/>
      <c r="V15" s="876"/>
      <c r="W15" s="874">
        <f>メンバー人員割合!E30</f>
        <v>0</v>
      </c>
      <c r="X15" s="875"/>
      <c r="Y15" s="876"/>
      <c r="Z15" s="856"/>
      <c r="AA15" s="857"/>
      <c r="AB15" s="858"/>
      <c r="AC15" s="877">
        <f>IF(COUNT($Q15:$AB15,$AF15:$AN15,$AR15)=0,"",SUM(Q15:AB15))</f>
        <v>0.44440000000000002</v>
      </c>
      <c r="AD15" s="878"/>
      <c r="AE15" s="879"/>
      <c r="AF15" s="874">
        <f>メンバー人員割合!F30</f>
        <v>0.33329999999999999</v>
      </c>
      <c r="AG15" s="875"/>
      <c r="AH15" s="876"/>
      <c r="AI15" s="856"/>
      <c r="AJ15" s="857"/>
      <c r="AK15" s="858"/>
      <c r="AL15" s="856"/>
      <c r="AM15" s="857"/>
      <c r="AN15" s="858"/>
      <c r="AO15" s="880">
        <f>IF(COUNT($Q15:$AB15,$AF15:$AN15,$AR15)=0,"",SUM(AF15:AN15))</f>
        <v>0.33329999999999999</v>
      </c>
      <c r="AP15" s="881"/>
      <c r="AQ15" s="882"/>
      <c r="AR15" s="874">
        <f>メンバー人員割合!G30</f>
        <v>0.22220000000000001</v>
      </c>
      <c r="AS15" s="875"/>
      <c r="AT15" s="876"/>
    </row>
    <row r="16" spans="1:46" s="3" customFormat="1" ht="12" customHeight="1">
      <c r="A16" s="838"/>
      <c r="B16" s="797"/>
      <c r="C16" s="798"/>
      <c r="D16" s="799"/>
      <c r="E16" s="839"/>
      <c r="F16" s="839"/>
      <c r="G16" s="839"/>
      <c r="H16" s="839"/>
      <c r="I16" s="839"/>
      <c r="J16" s="868"/>
      <c r="K16" s="869"/>
      <c r="L16" s="869"/>
      <c r="M16" s="870"/>
      <c r="N16" s="797"/>
      <c r="O16" s="798"/>
      <c r="P16" s="799"/>
      <c r="Q16" s="806">
        <f>IF(COUNT($Q15:$AB15,$AF15:$AN15,$AR15)=0,"",ROUND(Q15/SUM($Q15:$AB15,$AF15:$AN15,$AR15),3))</f>
        <v>0.222</v>
      </c>
      <c r="R16" s="807"/>
      <c r="S16" s="808"/>
      <c r="T16" s="806">
        <f>IF(COUNT($Q15:$AB15,$AF15:$AN15,$AR15)=0,"",ROUND(T15/SUM($Q15:$AB15,$AF15:$AN15,$AR15),3))</f>
        <v>0.222</v>
      </c>
      <c r="U16" s="807"/>
      <c r="V16" s="808"/>
      <c r="W16" s="806">
        <f>IF(COUNT($Q15:$AB15,$AF15:$AN15,$AR15)=0,"",ROUND(W15/SUM($Q15:$AB15,$AF15:$AN15,$AR15),3))</f>
        <v>0</v>
      </c>
      <c r="X16" s="807"/>
      <c r="Y16" s="808"/>
      <c r="Z16" s="806">
        <f>IF(COUNT($Q15:$AB15,$AF15:$AN15,$AR15)=0,"",ROUND(Z15/SUM($Q15:$AB15,$AF15:$AN15,$AR15),3))</f>
        <v>0</v>
      </c>
      <c r="AA16" s="807"/>
      <c r="AB16" s="808"/>
      <c r="AC16" s="806">
        <f>IF(COUNT($Q15:$AB15,$AF15:$AN15,$AR15)=0,"",ROUND(AC15/SUM($Q15:$AB15,$AF15:$AN15,$AR15),3))</f>
        <v>0.44400000000000001</v>
      </c>
      <c r="AD16" s="807"/>
      <c r="AE16" s="808"/>
      <c r="AF16" s="812">
        <f>IF(COUNT($Q15:$AB15,$AF15:$AN15,$AR15)=0,"",ROUND(AF15/SUM($Q15:$AB15,$AF15:$AN15,$AR15),3))</f>
        <v>0.33300000000000002</v>
      </c>
      <c r="AG16" s="813"/>
      <c r="AH16" s="814"/>
      <c r="AI16" s="812">
        <f>IF(COUNT($Q15:$AB15,$AF15:$AN15,$AR15)=0,"",ROUND(AI15/SUM($Q15:$AB15,$AF15:$AN15,$AR15),3))</f>
        <v>0</v>
      </c>
      <c r="AJ16" s="813"/>
      <c r="AK16" s="814"/>
      <c r="AL16" s="812">
        <f>IF(COUNT($Q15:$AB15,$AF15:$AN15,$AR15)=0,"",ROUND(AL15/SUM($Q15:$AB15,$AF15:$AN15,$AR15),3))</f>
        <v>0</v>
      </c>
      <c r="AM16" s="813"/>
      <c r="AN16" s="814"/>
      <c r="AO16" s="812">
        <f>IF(COUNT($Q15:$AB15,$AF15:$AN15,$AR15)=0,"",ROUND(AO15/SUM($Q15:$AB15,$AF15:$AN15,$AR15),3))</f>
        <v>0.33300000000000002</v>
      </c>
      <c r="AP16" s="813"/>
      <c r="AQ16" s="814"/>
      <c r="AR16" s="829">
        <f>IF(COUNT($Q15:$AB15,$AF15:$AN15,$AR15)=0,"",ROUND(AR15/SUM($Q15:$AB15,$AF15:$AN15,$AR15),3))</f>
        <v>0.222</v>
      </c>
      <c r="AS16" s="830"/>
      <c r="AT16" s="831"/>
    </row>
    <row r="17" spans="1:46" s="3" customFormat="1" ht="12" customHeight="1">
      <c r="A17" s="838"/>
      <c r="B17" s="800"/>
      <c r="C17" s="801"/>
      <c r="D17" s="802"/>
      <c r="E17" s="839"/>
      <c r="F17" s="839"/>
      <c r="G17" s="839"/>
      <c r="H17" s="839"/>
      <c r="I17" s="839"/>
      <c r="J17" s="871"/>
      <c r="K17" s="872"/>
      <c r="L17" s="872"/>
      <c r="M17" s="873"/>
      <c r="N17" s="800"/>
      <c r="O17" s="801"/>
      <c r="P17" s="802"/>
      <c r="Q17" s="775">
        <f>IF(COUNT($Q15:$AB15,$AF15:$AN15,$AR15)=0,"",$J15*(Q15/($AC15+$AO15+$AR15)))</f>
        <v>0</v>
      </c>
      <c r="R17" s="776"/>
      <c r="S17" s="777"/>
      <c r="T17" s="775">
        <f>IF(COUNT($Q15:$AB15,$AF15:$AN15,$AR15)=0,"",$J15*(T15/($AC15+$AO15+$AR15)))</f>
        <v>0</v>
      </c>
      <c r="U17" s="776"/>
      <c r="V17" s="777"/>
      <c r="W17" s="775">
        <f>IF(COUNT($Q15:$AB15,$AF15:$AN15,$AR15)=0,"",$J15*(W15/($AC15+$AO15+$AR15)))</f>
        <v>0</v>
      </c>
      <c r="X17" s="776"/>
      <c r="Y17" s="777"/>
      <c r="Z17" s="775">
        <f>IF(COUNT($Q15:$AB15,$AF15:$AN15,$AR15)=0,"",$J15*(Z15/($AC15+$AO15+$AR15)))</f>
        <v>0</v>
      </c>
      <c r="AA17" s="776"/>
      <c r="AB17" s="777"/>
      <c r="AC17" s="775">
        <f>IF(COUNT($Q15:$AB15,$AF15:$AN15,$AR15)=0,"",$J15*(AC15/($AC15+$AO15+$AR15)))</f>
        <v>0</v>
      </c>
      <c r="AD17" s="776"/>
      <c r="AE17" s="777"/>
      <c r="AF17" s="769">
        <f>IF(COUNT($Q15:$AB15,$AF15:$AN15,$AR15)=0,"",$J15*(AF15/($AC15+$AO15+$AR15)))</f>
        <v>0</v>
      </c>
      <c r="AG17" s="770"/>
      <c r="AH17" s="771"/>
      <c r="AI17" s="769">
        <f>IF(COUNT($Q15:$AB15,$AF15:$AN15,$AR15)=0,"",$J15*(AI15/($AC15+$AO15+$AR15)))</f>
        <v>0</v>
      </c>
      <c r="AJ17" s="770"/>
      <c r="AK17" s="771"/>
      <c r="AL17" s="769">
        <f>IF(COUNT($Q15:$AB15,$AF15:$AN15,$AR15)=0,"",$J15*(AL15/($AC15+$AO15+$AR15)))</f>
        <v>0</v>
      </c>
      <c r="AM17" s="770"/>
      <c r="AN17" s="771"/>
      <c r="AO17" s="769">
        <f>IF(COUNT($Q15:$AB15,$AF15:$AN15,$AR15)=0,"",$J15*(AO15/($AC15+$AO15+$AR15)))</f>
        <v>0</v>
      </c>
      <c r="AP17" s="770"/>
      <c r="AQ17" s="771"/>
      <c r="AR17" s="766">
        <f>IF(COUNT($Q15:$AB15,$AF15:$AN15,$AR15)=0,"",$J15*(AR15/($AC15+$AO15+$AR15)))</f>
        <v>0</v>
      </c>
      <c r="AS17" s="767"/>
      <c r="AT17" s="768"/>
    </row>
    <row r="18" spans="1:46" s="3" customFormat="1" ht="12" customHeight="1">
      <c r="A18" s="838">
        <v>2</v>
      </c>
      <c r="B18" s="794"/>
      <c r="C18" s="795"/>
      <c r="D18" s="796"/>
      <c r="E18" s="839"/>
      <c r="F18" s="839"/>
      <c r="G18" s="839"/>
      <c r="H18" s="839"/>
      <c r="I18" s="839"/>
      <c r="J18" s="840"/>
      <c r="K18" s="840"/>
      <c r="L18" s="840"/>
      <c r="M18" s="841"/>
      <c r="N18" s="794"/>
      <c r="O18" s="795"/>
      <c r="P18" s="796"/>
      <c r="Q18" s="856"/>
      <c r="R18" s="857"/>
      <c r="S18" s="858"/>
      <c r="T18" s="856"/>
      <c r="U18" s="857"/>
      <c r="V18" s="858"/>
      <c r="W18" s="856"/>
      <c r="X18" s="857"/>
      <c r="Y18" s="858"/>
      <c r="Z18" s="856"/>
      <c r="AA18" s="857"/>
      <c r="AB18" s="858"/>
      <c r="AC18" s="859" t="str">
        <f>IF(COUNT($Q18:$AB18,$AF18:$AN18,$AR18)=0,"",SUM(Q18:AB18))</f>
        <v/>
      </c>
      <c r="AD18" s="860"/>
      <c r="AE18" s="861"/>
      <c r="AF18" s="856"/>
      <c r="AG18" s="857"/>
      <c r="AH18" s="858"/>
      <c r="AI18" s="856"/>
      <c r="AJ18" s="857"/>
      <c r="AK18" s="858"/>
      <c r="AL18" s="856"/>
      <c r="AM18" s="857"/>
      <c r="AN18" s="858"/>
      <c r="AO18" s="862" t="str">
        <f>IF(COUNT($Q18:$AB18,$AF18:$AN18,$AR18)=0,"",SUM(AF18:AN18))</f>
        <v/>
      </c>
      <c r="AP18" s="863"/>
      <c r="AQ18" s="864"/>
      <c r="AR18" s="856"/>
      <c r="AS18" s="857"/>
      <c r="AT18" s="858"/>
    </row>
    <row r="19" spans="1:46" s="3" customFormat="1" ht="12" customHeight="1">
      <c r="A19" s="838"/>
      <c r="B19" s="797"/>
      <c r="C19" s="798"/>
      <c r="D19" s="799"/>
      <c r="E19" s="839"/>
      <c r="F19" s="839"/>
      <c r="G19" s="839"/>
      <c r="H19" s="839"/>
      <c r="I19" s="839"/>
      <c r="J19" s="840"/>
      <c r="K19" s="840"/>
      <c r="L19" s="840"/>
      <c r="M19" s="841"/>
      <c r="N19" s="797"/>
      <c r="O19" s="798"/>
      <c r="P19" s="799"/>
      <c r="Q19" s="806" t="str">
        <f>IF(COUNT($Q18:$AB18,$AF18:$AN18,$AR18)=0,"",ROUND(Q18/SUM($Q18:$AB18,$AF18:$AN18,$AR18),3))</f>
        <v/>
      </c>
      <c r="R19" s="807"/>
      <c r="S19" s="808"/>
      <c r="T19" s="806" t="str">
        <f>IF(COUNT($Q18:$AB18,$AF18:$AN18,$AR18)=0,"",ROUND(T18/SUM($Q18:$AB18,$AF18:$AN18,$AR18),3))</f>
        <v/>
      </c>
      <c r="U19" s="807"/>
      <c r="V19" s="808"/>
      <c r="W19" s="806" t="str">
        <f>IF(COUNT($Q18:$AB18,$AF18:$AN18,$AR18)=0,"",ROUND(W18/SUM($Q18:$AB18,$AF18:$AN18,$AR18),3))</f>
        <v/>
      </c>
      <c r="X19" s="807"/>
      <c r="Y19" s="808"/>
      <c r="Z19" s="806" t="str">
        <f>IF(COUNT($Q18:$AB18,$AF18:$AN18,$AR18)=0,"",ROUND(Z18/SUM($Q18:$AB18,$AF18:$AN18,$AR18),3))</f>
        <v/>
      </c>
      <c r="AA19" s="807"/>
      <c r="AB19" s="808"/>
      <c r="AC19" s="806" t="str">
        <f>IF(COUNT($Q18:$AB18,$AF18:$AN18,$AR18)=0,"",ROUND(AC18/SUM($Q18:$AB18,$AF18:$AN18,$AR18),3))</f>
        <v/>
      </c>
      <c r="AD19" s="807"/>
      <c r="AE19" s="808"/>
      <c r="AF19" s="812" t="str">
        <f>IF(COUNT($Q18:$AB18,$AF18:$AN18,$AR18)=0,"",ROUND(AF18/SUM($Q18:$AB18,$AF18:$AN18,$AR18),3))</f>
        <v/>
      </c>
      <c r="AG19" s="813"/>
      <c r="AH19" s="814"/>
      <c r="AI19" s="812" t="str">
        <f>IF(COUNT($Q18:$AB18,$AF18:$AN18,$AR18)=0,"",ROUND(AI18/SUM($Q18:$AB18,$AF18:$AN18,$AR18),3))</f>
        <v/>
      </c>
      <c r="AJ19" s="813"/>
      <c r="AK19" s="814"/>
      <c r="AL19" s="812" t="str">
        <f>IF(COUNT($Q18:$AB18,$AF18:$AN18,$AR18)=0,"",ROUND(AL18/SUM($Q18:$AB18,$AF18:$AN18,$AR18),3))</f>
        <v/>
      </c>
      <c r="AM19" s="813"/>
      <c r="AN19" s="814"/>
      <c r="AO19" s="812" t="str">
        <f>IF(COUNT($Q18:$AB18,$AF18:$AN18,$AR18)=0,"",ROUND(AO18/SUM($Q18:$AB18,$AF18:$AN18,$AR18),3))</f>
        <v/>
      </c>
      <c r="AP19" s="813"/>
      <c r="AQ19" s="814"/>
      <c r="AR19" s="829" t="str">
        <f>IF(COUNT($Q18:$AB18,$AF18:$AN18,$AR18)=0,"",ROUND(AR18/SUM($Q18:$AB18,$AF18:$AN18,$AR18),3))</f>
        <v/>
      </c>
      <c r="AS19" s="830"/>
      <c r="AT19" s="831"/>
    </row>
    <row r="20" spans="1:46" s="3" customFormat="1" ht="12" customHeight="1">
      <c r="A20" s="838"/>
      <c r="B20" s="800"/>
      <c r="C20" s="801"/>
      <c r="D20" s="802"/>
      <c r="E20" s="839"/>
      <c r="F20" s="839"/>
      <c r="G20" s="839"/>
      <c r="H20" s="839"/>
      <c r="I20" s="839"/>
      <c r="J20" s="840"/>
      <c r="K20" s="840"/>
      <c r="L20" s="840"/>
      <c r="M20" s="841"/>
      <c r="N20" s="800"/>
      <c r="O20" s="801"/>
      <c r="P20" s="802"/>
      <c r="Q20" s="775" t="str">
        <f>IF(COUNT($Q18:$AB18,$AF18:$AN18,$AR18)=0,"",$J18*(Q18/($AC18+$AO18+$AR18)))</f>
        <v/>
      </c>
      <c r="R20" s="776"/>
      <c r="S20" s="777"/>
      <c r="T20" s="775" t="str">
        <f>IF(COUNT($Q18:$AB18,$AF18:$AN18,$AR18)=0,"",$J18*(T18/($AC18+$AO18+$AR18)))</f>
        <v/>
      </c>
      <c r="U20" s="776"/>
      <c r="V20" s="777"/>
      <c r="W20" s="775" t="str">
        <f>IF(COUNT($Q18:$AB18,$AF18:$AN18,$AR18)=0,"",$J18*(W18/($AC18+$AO18+$AR18)))</f>
        <v/>
      </c>
      <c r="X20" s="776"/>
      <c r="Y20" s="777"/>
      <c r="Z20" s="775" t="str">
        <f>IF(COUNT($Q18:$AB18,$AF18:$AN18,$AR18)=0,"",$J18*(Z18/($AC18+$AO18+$AR18)))</f>
        <v/>
      </c>
      <c r="AA20" s="776"/>
      <c r="AB20" s="777"/>
      <c r="AC20" s="775" t="str">
        <f>IF(COUNT($Q18:$AB18,$AF18:$AN18,$AR18)=0,"",$J18*(AC18/($AC18+$AO18+$AR18)))</f>
        <v/>
      </c>
      <c r="AD20" s="776"/>
      <c r="AE20" s="777"/>
      <c r="AF20" s="769" t="str">
        <f>IF(COUNT($Q18:$AB18,$AF18:$AN18,$AR18)=0,"",$J18*(AF18/($AC18+$AO18+$AR18)))</f>
        <v/>
      </c>
      <c r="AG20" s="770"/>
      <c r="AH20" s="771"/>
      <c r="AI20" s="769" t="str">
        <f>IF(COUNT($Q18:$AB18,$AF18:$AN18,$AR18)=0,"",$J18*(AI18/($AC18+$AO18+$AR18)))</f>
        <v/>
      </c>
      <c r="AJ20" s="770"/>
      <c r="AK20" s="771"/>
      <c r="AL20" s="769" t="str">
        <f>IF(COUNT($Q18:$AB18,$AF18:$AN18,$AR18)=0,"",$J18*(AL18/($AC18+$AO18+$AR18)))</f>
        <v/>
      </c>
      <c r="AM20" s="770"/>
      <c r="AN20" s="771"/>
      <c r="AO20" s="769" t="str">
        <f>IF(COUNT($Q18:$AB18,$AF18:$AN18,$AR18)=0,"",$J18*(AO18/($AC18+$AO18+$AR18)))</f>
        <v/>
      </c>
      <c r="AP20" s="770"/>
      <c r="AQ20" s="771"/>
      <c r="AR20" s="766" t="str">
        <f>IF(COUNT($Q18:$AB18,$AF18:$AN18,$AR18)=0,"",$J18*(AR18/($AC18+$AO18+$AR18)))</f>
        <v/>
      </c>
      <c r="AS20" s="767"/>
      <c r="AT20" s="768"/>
    </row>
    <row r="21" spans="1:46" s="3" customFormat="1" ht="12" customHeight="1">
      <c r="A21" s="838">
        <v>3</v>
      </c>
      <c r="B21" s="794"/>
      <c r="C21" s="795"/>
      <c r="D21" s="796"/>
      <c r="E21" s="839"/>
      <c r="F21" s="839"/>
      <c r="G21" s="839"/>
      <c r="H21" s="839"/>
      <c r="I21" s="839"/>
      <c r="J21" s="840"/>
      <c r="K21" s="840"/>
      <c r="L21" s="840"/>
      <c r="M21" s="841"/>
      <c r="N21" s="794"/>
      <c r="O21" s="795"/>
      <c r="P21" s="796"/>
      <c r="Q21" s="856"/>
      <c r="R21" s="857"/>
      <c r="S21" s="858"/>
      <c r="T21" s="856"/>
      <c r="U21" s="857"/>
      <c r="V21" s="858"/>
      <c r="W21" s="856"/>
      <c r="X21" s="857"/>
      <c r="Y21" s="858"/>
      <c r="Z21" s="856"/>
      <c r="AA21" s="857"/>
      <c r="AB21" s="858"/>
      <c r="AC21" s="859" t="str">
        <f>IF(COUNT($Q21:$AB21,$AF21:$AN21,$AR21)=0,"",SUM(Q21:AB21))</f>
        <v/>
      </c>
      <c r="AD21" s="860"/>
      <c r="AE21" s="861"/>
      <c r="AF21" s="856"/>
      <c r="AG21" s="857"/>
      <c r="AH21" s="858"/>
      <c r="AI21" s="856"/>
      <c r="AJ21" s="857"/>
      <c r="AK21" s="858"/>
      <c r="AL21" s="856"/>
      <c r="AM21" s="857"/>
      <c r="AN21" s="858"/>
      <c r="AO21" s="862" t="str">
        <f>IF(COUNT($Q21:$AB21,$AF21:$AN21,$AR21)=0,"",SUM(AF21:AN21))</f>
        <v/>
      </c>
      <c r="AP21" s="863"/>
      <c r="AQ21" s="864"/>
      <c r="AR21" s="856"/>
      <c r="AS21" s="857"/>
      <c r="AT21" s="858"/>
    </row>
    <row r="22" spans="1:46" s="3" customFormat="1" ht="12" customHeight="1">
      <c r="A22" s="838"/>
      <c r="B22" s="797"/>
      <c r="C22" s="798"/>
      <c r="D22" s="799"/>
      <c r="E22" s="839"/>
      <c r="F22" s="839"/>
      <c r="G22" s="839"/>
      <c r="H22" s="839"/>
      <c r="I22" s="839"/>
      <c r="J22" s="840"/>
      <c r="K22" s="840"/>
      <c r="L22" s="840"/>
      <c r="M22" s="841"/>
      <c r="N22" s="797"/>
      <c r="O22" s="798"/>
      <c r="P22" s="799"/>
      <c r="Q22" s="806" t="str">
        <f>IF(COUNT($Q21:$AB21,$AF21:$AN21,$AR21)=0,"",ROUND(Q21/SUM($Q21:$AB21,$AF21:$AN21,$AR21),3))</f>
        <v/>
      </c>
      <c r="R22" s="807"/>
      <c r="S22" s="808"/>
      <c r="T22" s="806" t="str">
        <f>IF(COUNT($Q21:$AB21,$AF21:$AN21,$AR21)=0,"",ROUND(T21/SUM($Q21:$AB21,$AF21:$AN21,$AR21),3))</f>
        <v/>
      </c>
      <c r="U22" s="807"/>
      <c r="V22" s="808"/>
      <c r="W22" s="806" t="str">
        <f>IF(COUNT($Q21:$AB21,$AF21:$AN21,$AR21)=0,"",ROUND(W21/SUM($Q21:$AB21,$AF21:$AN21,$AR21),3))</f>
        <v/>
      </c>
      <c r="X22" s="807"/>
      <c r="Y22" s="808"/>
      <c r="Z22" s="806" t="str">
        <f>IF(COUNT($Q21:$AB21,$AF21:$AN21,$AR21)=0,"",ROUND(Z21/SUM($Q21:$AB21,$AF21:$AN21,$AR21),3))</f>
        <v/>
      </c>
      <c r="AA22" s="807"/>
      <c r="AB22" s="808"/>
      <c r="AC22" s="806" t="str">
        <f>IF(COUNT($Q21:$AB21,$AF21:$AN21,$AR21)=0,"",ROUND(AC21/SUM($Q21:$AB21,$AF21:$AN21,$AR21),3))</f>
        <v/>
      </c>
      <c r="AD22" s="807"/>
      <c r="AE22" s="808"/>
      <c r="AF22" s="812" t="str">
        <f>IF(COUNT($Q21:$AB21,$AF21:$AN21,$AR21)=0,"",ROUND(AF21/SUM($Q21:$AB21,$AF21:$AN21,$AR21),3))</f>
        <v/>
      </c>
      <c r="AG22" s="813"/>
      <c r="AH22" s="814"/>
      <c r="AI22" s="812" t="str">
        <f>IF(COUNT($Q21:$AB21,$AF21:$AN21,$AR21)=0,"",ROUND(AI21/SUM($Q21:$AB21,$AF21:$AN21,$AR21),3))</f>
        <v/>
      </c>
      <c r="AJ22" s="813"/>
      <c r="AK22" s="814"/>
      <c r="AL22" s="812" t="str">
        <f>IF(COUNT($Q21:$AB21,$AF21:$AN21,$AR21)=0,"",ROUND(AL21/SUM($Q21:$AB21,$AF21:$AN21,$AR21),3))</f>
        <v/>
      </c>
      <c r="AM22" s="813"/>
      <c r="AN22" s="814"/>
      <c r="AO22" s="812" t="str">
        <f>IF(COUNT($Q21:$AB21,$AF21:$AN21,$AR21)=0,"",ROUND(AO21/SUM($Q21:$AB21,$AF21:$AN21,$AR21),3))</f>
        <v/>
      </c>
      <c r="AP22" s="813"/>
      <c r="AQ22" s="814"/>
      <c r="AR22" s="829" t="str">
        <f>IF(COUNT($Q21:$AB21,$AF21:$AN21,$AR21)=0,"",ROUND(AR21/SUM($Q21:$AB21,$AF21:$AN21,$AR21),3))</f>
        <v/>
      </c>
      <c r="AS22" s="830"/>
      <c r="AT22" s="831"/>
    </row>
    <row r="23" spans="1:46" s="14" customFormat="1" ht="12" customHeight="1">
      <c r="A23" s="838"/>
      <c r="B23" s="800"/>
      <c r="C23" s="801"/>
      <c r="D23" s="802"/>
      <c r="E23" s="839"/>
      <c r="F23" s="839"/>
      <c r="G23" s="839"/>
      <c r="H23" s="839"/>
      <c r="I23" s="839"/>
      <c r="J23" s="840"/>
      <c r="K23" s="840"/>
      <c r="L23" s="840"/>
      <c r="M23" s="841"/>
      <c r="N23" s="800"/>
      <c r="O23" s="801"/>
      <c r="P23" s="802"/>
      <c r="Q23" s="775" t="str">
        <f>IF(COUNT($Q21:$AB21,$AF21:$AN21,$AR21)=0,"",$J21*(Q21/($AC21+$AO21+$AR21)))</f>
        <v/>
      </c>
      <c r="R23" s="776"/>
      <c r="S23" s="777"/>
      <c r="T23" s="775" t="str">
        <f>IF(COUNT($Q21:$AB21,$AF21:$AN21,$AR21)=0,"",$J21*(T21/($AC21+$AO21+$AR21)))</f>
        <v/>
      </c>
      <c r="U23" s="776"/>
      <c r="V23" s="777"/>
      <c r="W23" s="775" t="str">
        <f>IF(COUNT($Q21:$AB21,$AF21:$AN21,$AR21)=0,"",$J21*(W21/($AC21+$AO21+$AR21)))</f>
        <v/>
      </c>
      <c r="X23" s="776"/>
      <c r="Y23" s="777"/>
      <c r="Z23" s="775" t="str">
        <f>IF(COUNT($Q21:$AB21,$AF21:$AN21,$AR21)=0,"",$J21*(Z21/($AC21+$AO21+$AR21)))</f>
        <v/>
      </c>
      <c r="AA23" s="776"/>
      <c r="AB23" s="777"/>
      <c r="AC23" s="775" t="str">
        <f>IF(COUNT($Q21:$AB21,$AF21:$AN21,$AR21)=0,"",$J21*(AC21/($AC21+$AO21+$AR21)))</f>
        <v/>
      </c>
      <c r="AD23" s="776"/>
      <c r="AE23" s="777"/>
      <c r="AF23" s="769" t="str">
        <f>IF(COUNT($Q21:$AB21,$AF21:$AN21,$AR21)=0,"",$J21*(AF21/($AC21+$AO21+$AR21)))</f>
        <v/>
      </c>
      <c r="AG23" s="770"/>
      <c r="AH23" s="771"/>
      <c r="AI23" s="769" t="str">
        <f>IF(COUNT($Q21:$AB21,$AF21:$AN21,$AR21)=0,"",$J21*(AI21/($AC21+$AO21+$AR21)))</f>
        <v/>
      </c>
      <c r="AJ23" s="770"/>
      <c r="AK23" s="771"/>
      <c r="AL23" s="769" t="str">
        <f>IF(COUNT($Q21:$AB21,$AF21:$AN21,$AR21)=0,"",$J21*(AL21/($AC21+$AO21+$AR21)))</f>
        <v/>
      </c>
      <c r="AM23" s="770"/>
      <c r="AN23" s="771"/>
      <c r="AO23" s="769" t="str">
        <f>IF(COUNT($Q21:$AB21,$AF21:$AN21,$AR21)=0,"",$J21*(AO21/($AC21+$AO21+$AR21)))</f>
        <v/>
      </c>
      <c r="AP23" s="770"/>
      <c r="AQ23" s="771"/>
      <c r="AR23" s="766" t="str">
        <f>IF(COUNT($Q21:$AB21,$AF21:$AN21,$AR21)=0,"",$J21*(AR21/($AC21+$AO21+$AR21)))</f>
        <v/>
      </c>
      <c r="AS23" s="767"/>
      <c r="AT23" s="768"/>
    </row>
    <row r="24" spans="1:46" s="14" customFormat="1" ht="12" customHeight="1">
      <c r="A24" s="838">
        <v>4</v>
      </c>
      <c r="B24" s="794"/>
      <c r="C24" s="795"/>
      <c r="D24" s="796"/>
      <c r="E24" s="839"/>
      <c r="F24" s="839"/>
      <c r="G24" s="839"/>
      <c r="H24" s="839"/>
      <c r="I24" s="839"/>
      <c r="J24" s="840"/>
      <c r="K24" s="840"/>
      <c r="L24" s="840"/>
      <c r="M24" s="841"/>
      <c r="N24" s="794"/>
      <c r="O24" s="795"/>
      <c r="P24" s="796"/>
      <c r="Q24" s="856"/>
      <c r="R24" s="857"/>
      <c r="S24" s="858"/>
      <c r="T24" s="856"/>
      <c r="U24" s="857"/>
      <c r="V24" s="858"/>
      <c r="W24" s="856"/>
      <c r="X24" s="857"/>
      <c r="Y24" s="858"/>
      <c r="Z24" s="856"/>
      <c r="AA24" s="857"/>
      <c r="AB24" s="858"/>
      <c r="AC24" s="859" t="str">
        <f>IF(COUNT($Q24:$AB24,$AF24:$AN24,$AR24)=0,"",SUM(Q24:AB24))</f>
        <v/>
      </c>
      <c r="AD24" s="860"/>
      <c r="AE24" s="861"/>
      <c r="AF24" s="856"/>
      <c r="AG24" s="857"/>
      <c r="AH24" s="858"/>
      <c r="AI24" s="856"/>
      <c r="AJ24" s="857"/>
      <c r="AK24" s="858"/>
      <c r="AL24" s="856"/>
      <c r="AM24" s="857"/>
      <c r="AN24" s="858"/>
      <c r="AO24" s="862" t="str">
        <f>IF(COUNT($Q24:$AB24,$AF24:$AN24,$AR24)=0,"",SUM(AF24:AN24))</f>
        <v/>
      </c>
      <c r="AP24" s="863"/>
      <c r="AQ24" s="864"/>
      <c r="AR24" s="856"/>
      <c r="AS24" s="857"/>
      <c r="AT24" s="858"/>
    </row>
    <row r="25" spans="1:46" s="14" customFormat="1" ht="12" customHeight="1">
      <c r="A25" s="838"/>
      <c r="B25" s="797"/>
      <c r="C25" s="798"/>
      <c r="D25" s="799"/>
      <c r="E25" s="839"/>
      <c r="F25" s="839"/>
      <c r="G25" s="839"/>
      <c r="H25" s="839"/>
      <c r="I25" s="839"/>
      <c r="J25" s="840"/>
      <c r="K25" s="840"/>
      <c r="L25" s="840"/>
      <c r="M25" s="841"/>
      <c r="N25" s="797"/>
      <c r="O25" s="798"/>
      <c r="P25" s="799"/>
      <c r="Q25" s="806" t="str">
        <f>IF(COUNT($Q24:$AB24,$AF24:$AN24,$AR24)=0,"",ROUND(Q24/SUM($Q24:$AB24,$AF24:$AN24,$AR24),3))</f>
        <v/>
      </c>
      <c r="R25" s="807"/>
      <c r="S25" s="808"/>
      <c r="T25" s="806" t="str">
        <f>IF(COUNT($Q24:$AB24,$AF24:$AN24,$AR24)=0,"",ROUND(T24/SUM($Q24:$AB24,$AF24:$AN24,$AR24),3))</f>
        <v/>
      </c>
      <c r="U25" s="807"/>
      <c r="V25" s="808"/>
      <c r="W25" s="806" t="str">
        <f>IF(COUNT($Q24:$AB24,$AF24:$AN24,$AR24)=0,"",ROUND(W24/SUM($Q24:$AB24,$AF24:$AN24,$AR24),3))</f>
        <v/>
      </c>
      <c r="X25" s="807"/>
      <c r="Y25" s="808"/>
      <c r="Z25" s="806" t="str">
        <f>IF(COUNT($Q24:$AB24,$AF24:$AN24,$AR24)=0,"",ROUND(Z24/SUM($Q24:$AB24,$AF24:$AN24,$AR24),3))</f>
        <v/>
      </c>
      <c r="AA25" s="807"/>
      <c r="AB25" s="808"/>
      <c r="AC25" s="806" t="str">
        <f>IF(COUNT($Q24:$AB24,$AF24:$AN24,$AR24)=0,"",ROUND(AC24/SUM($Q24:$AB24,$AF24:$AN24,$AR24),3))</f>
        <v/>
      </c>
      <c r="AD25" s="807"/>
      <c r="AE25" s="808"/>
      <c r="AF25" s="812" t="str">
        <f>IF(COUNT($Q24:$AB24,$AF24:$AN24,$AR24)=0,"",ROUND(AF24/SUM($Q24:$AB24,$AF24:$AN24,$AR24),3))</f>
        <v/>
      </c>
      <c r="AG25" s="813"/>
      <c r="AH25" s="814"/>
      <c r="AI25" s="812" t="str">
        <f>IF(COUNT($Q24:$AB24,$AF24:$AN24,$AR24)=0,"",ROUND(AI24/SUM($Q24:$AB24,$AF24:$AN24,$AR24),3))</f>
        <v/>
      </c>
      <c r="AJ25" s="813"/>
      <c r="AK25" s="814"/>
      <c r="AL25" s="812" t="str">
        <f>IF(COUNT($Q24:$AB24,$AF24:$AN24,$AR24)=0,"",ROUND(AL24/SUM($Q24:$AB24,$AF24:$AN24,$AR24),3))</f>
        <v/>
      </c>
      <c r="AM25" s="813"/>
      <c r="AN25" s="814"/>
      <c r="AO25" s="812" t="str">
        <f>IF(COUNT($Q24:$AB24,$AF24:$AN24,$AR24)=0,"",ROUND(AO24/SUM($Q24:$AB24,$AF24:$AN24,$AR24),3))</f>
        <v/>
      </c>
      <c r="AP25" s="813"/>
      <c r="AQ25" s="814"/>
      <c r="AR25" s="829" t="str">
        <f>IF(COUNT($Q24:$AB24,$AF24:$AN24,$AR24)=0,"",ROUND(AR24/SUM($Q24:$AB24,$AF24:$AN24,$AR24),3))</f>
        <v/>
      </c>
      <c r="AS25" s="830"/>
      <c r="AT25" s="831"/>
    </row>
    <row r="26" spans="1:46" s="14" customFormat="1" ht="12" customHeight="1">
      <c r="A26" s="838"/>
      <c r="B26" s="800"/>
      <c r="C26" s="801"/>
      <c r="D26" s="802"/>
      <c r="E26" s="839"/>
      <c r="F26" s="839"/>
      <c r="G26" s="839"/>
      <c r="H26" s="839"/>
      <c r="I26" s="839"/>
      <c r="J26" s="840"/>
      <c r="K26" s="840"/>
      <c r="L26" s="840"/>
      <c r="M26" s="841"/>
      <c r="N26" s="800"/>
      <c r="O26" s="801"/>
      <c r="P26" s="802"/>
      <c r="Q26" s="775" t="str">
        <f>IF(COUNT($Q24:$AB24,$AF24:$AN24,$AR24)=0,"",$J24*(Q24/($AC24+$AO24+$AR24)))</f>
        <v/>
      </c>
      <c r="R26" s="776"/>
      <c r="S26" s="777"/>
      <c r="T26" s="775" t="str">
        <f>IF(COUNT($Q24:$AB24,$AF24:$AN24,$AR24)=0,"",$J24*(T24/($AC24+$AO24+$AR24)))</f>
        <v/>
      </c>
      <c r="U26" s="776"/>
      <c r="V26" s="777"/>
      <c r="W26" s="775" t="str">
        <f>IF(COUNT($Q24:$AB24,$AF24:$AN24,$AR24)=0,"",$J24*(W24/($AC24+$AO24+$AR24)))</f>
        <v/>
      </c>
      <c r="X26" s="776"/>
      <c r="Y26" s="777"/>
      <c r="Z26" s="775" t="str">
        <f>IF(COUNT($Q24:$AB24,$AF24:$AN24,$AR24)=0,"",$J24*(Z24/($AC24+$AO24+$AR24)))</f>
        <v/>
      </c>
      <c r="AA26" s="776"/>
      <c r="AB26" s="777"/>
      <c r="AC26" s="775" t="str">
        <f>IF(COUNT($Q24:$AB24,$AF24:$AN24,$AR24)=0,"",$J24*(AC24/($AC24+$AO24+$AR24)))</f>
        <v/>
      </c>
      <c r="AD26" s="776"/>
      <c r="AE26" s="777"/>
      <c r="AF26" s="769" t="str">
        <f>IF(COUNT($Q24:$AB24,$AF24:$AN24,$AR24)=0,"",$J24*(AF24/($AC24+$AO24+$AR24)))</f>
        <v/>
      </c>
      <c r="AG26" s="770"/>
      <c r="AH26" s="771"/>
      <c r="AI26" s="769" t="str">
        <f>IF(COUNT($Q24:$AB24,$AF24:$AN24,$AR24)=0,"",$J24*(AI24/($AC24+$AO24+$AR24)))</f>
        <v/>
      </c>
      <c r="AJ26" s="770"/>
      <c r="AK26" s="771"/>
      <c r="AL26" s="769" t="str">
        <f>IF(COUNT($Q24:$AB24,$AF24:$AN24,$AR24)=0,"",$J24*(AL24/($AC24+$AO24+$AR24)))</f>
        <v/>
      </c>
      <c r="AM26" s="770"/>
      <c r="AN26" s="771"/>
      <c r="AO26" s="769" t="str">
        <f>IF(COUNT($Q24:$AB24,$AF24:$AN24,$AR24)=0,"",$J24*(AO24/($AC24+$AO24+$AR24)))</f>
        <v/>
      </c>
      <c r="AP26" s="770"/>
      <c r="AQ26" s="771"/>
      <c r="AR26" s="766" t="str">
        <f>IF(COUNT($Q24:$AB24,$AF24:$AN24,$AR24)=0,"",$J24*(AR24/($AC24+$AO24+$AR24)))</f>
        <v/>
      </c>
      <c r="AS26" s="767"/>
      <c r="AT26" s="768"/>
    </row>
    <row r="27" spans="1:46" s="14" customFormat="1" ht="12" customHeight="1">
      <c r="A27" s="838">
        <v>5</v>
      </c>
      <c r="B27" s="794"/>
      <c r="C27" s="795"/>
      <c r="D27" s="796"/>
      <c r="E27" s="839"/>
      <c r="F27" s="839"/>
      <c r="G27" s="839"/>
      <c r="H27" s="839"/>
      <c r="I27" s="839"/>
      <c r="J27" s="840"/>
      <c r="K27" s="840"/>
      <c r="L27" s="840"/>
      <c r="M27" s="841"/>
      <c r="N27" s="794"/>
      <c r="O27" s="795"/>
      <c r="P27" s="796"/>
      <c r="Q27" s="856"/>
      <c r="R27" s="857"/>
      <c r="S27" s="858"/>
      <c r="T27" s="856"/>
      <c r="U27" s="857"/>
      <c r="V27" s="858"/>
      <c r="W27" s="856"/>
      <c r="X27" s="857"/>
      <c r="Y27" s="858"/>
      <c r="Z27" s="856"/>
      <c r="AA27" s="857"/>
      <c r="AB27" s="858"/>
      <c r="AC27" s="859" t="str">
        <f>IF(COUNT($Q27:$AB27,$AF27:$AN27,$AR27)=0,"",SUM(Q27:AB27))</f>
        <v/>
      </c>
      <c r="AD27" s="860"/>
      <c r="AE27" s="861"/>
      <c r="AF27" s="856"/>
      <c r="AG27" s="857"/>
      <c r="AH27" s="858"/>
      <c r="AI27" s="856"/>
      <c r="AJ27" s="857"/>
      <c r="AK27" s="858"/>
      <c r="AL27" s="856"/>
      <c r="AM27" s="857"/>
      <c r="AN27" s="858"/>
      <c r="AO27" s="862" t="str">
        <f>IF(COUNT($Q27:$AB27,$AF27:$AN27,$AR27)=0,"",SUM(AF27:AN27))</f>
        <v/>
      </c>
      <c r="AP27" s="863"/>
      <c r="AQ27" s="864"/>
      <c r="AR27" s="856"/>
      <c r="AS27" s="857"/>
      <c r="AT27" s="858"/>
    </row>
    <row r="28" spans="1:46" s="14" customFormat="1" ht="12" customHeight="1">
      <c r="A28" s="838"/>
      <c r="B28" s="797"/>
      <c r="C28" s="798"/>
      <c r="D28" s="799"/>
      <c r="E28" s="839"/>
      <c r="F28" s="839"/>
      <c r="G28" s="839"/>
      <c r="H28" s="839"/>
      <c r="I28" s="839"/>
      <c r="J28" s="840"/>
      <c r="K28" s="840"/>
      <c r="L28" s="840"/>
      <c r="M28" s="841"/>
      <c r="N28" s="797"/>
      <c r="O28" s="798"/>
      <c r="P28" s="799"/>
      <c r="Q28" s="806" t="str">
        <f>IF(COUNT($Q27:$AB27,$AF27:$AN27,$AR27)=0,"",ROUND(Q27/SUM($Q27:$AB27,$AF27:$AN27,$AR27),3))</f>
        <v/>
      </c>
      <c r="R28" s="807"/>
      <c r="S28" s="808"/>
      <c r="T28" s="806" t="str">
        <f>IF(COUNT($Q27:$AB27,$AF27:$AN27,$AR27)=0,"",ROUND(T27/SUM($Q27:$AB27,$AF27:$AN27,$AR27),3))</f>
        <v/>
      </c>
      <c r="U28" s="807"/>
      <c r="V28" s="808"/>
      <c r="W28" s="806" t="str">
        <f>IF(COUNT($Q27:$AB27,$AF27:$AN27,$AR27)=0,"",ROUND(W27/SUM($Q27:$AB27,$AF27:$AN27,$AR27),3))</f>
        <v/>
      </c>
      <c r="X28" s="807"/>
      <c r="Y28" s="808"/>
      <c r="Z28" s="806" t="str">
        <f>IF(COUNT($Q27:$AB27,$AF27:$AN27,$AR27)=0,"",ROUND(Z27/SUM($Q27:$AB27,$AF27:$AN27,$AR27),3))</f>
        <v/>
      </c>
      <c r="AA28" s="807"/>
      <c r="AB28" s="808"/>
      <c r="AC28" s="806" t="str">
        <f>IF(COUNT($Q27:$AB27,$AF27:$AN27,$AR27)=0,"",ROUND(AC27/SUM($Q27:$AB27,$AF27:$AN27,$AR27),3))</f>
        <v/>
      </c>
      <c r="AD28" s="807"/>
      <c r="AE28" s="808"/>
      <c r="AF28" s="812" t="str">
        <f>IF(COUNT($Q27:$AB27,$AF27:$AN27,$AR27)=0,"",ROUND(AF27/SUM($Q27:$AB27,$AF27:$AN27,$AR27),3))</f>
        <v/>
      </c>
      <c r="AG28" s="813"/>
      <c r="AH28" s="814"/>
      <c r="AI28" s="812" t="str">
        <f>IF(COUNT($Q27:$AB27,$AF27:$AN27,$AR27)=0,"",ROUND(AI27/SUM($Q27:$AB27,$AF27:$AN27,$AR27),3))</f>
        <v/>
      </c>
      <c r="AJ28" s="813"/>
      <c r="AK28" s="814"/>
      <c r="AL28" s="812" t="str">
        <f>IF(COUNT($Q27:$AB27,$AF27:$AN27,$AR27)=0,"",ROUND(AL27/SUM($Q27:$AB27,$AF27:$AN27,$AR27),3))</f>
        <v/>
      </c>
      <c r="AM28" s="813"/>
      <c r="AN28" s="814"/>
      <c r="AO28" s="812" t="str">
        <f>IF(COUNT($Q27:$AB27,$AF27:$AN27,$AR27)=0,"",ROUND(AO27/SUM($Q27:$AB27,$AF27:$AN27,$AR27),3))</f>
        <v/>
      </c>
      <c r="AP28" s="813"/>
      <c r="AQ28" s="814"/>
      <c r="AR28" s="829" t="str">
        <f>IF(COUNT($Q27:$AB27,$AF27:$AN27,$AR27)=0,"",ROUND(AR27/SUM($Q27:$AB27,$AF27:$AN27,$AR27),3))</f>
        <v/>
      </c>
      <c r="AS28" s="830"/>
      <c r="AT28" s="831"/>
    </row>
    <row r="29" spans="1:46" s="14" customFormat="1" ht="12" customHeight="1">
      <c r="A29" s="838"/>
      <c r="B29" s="800"/>
      <c r="C29" s="801"/>
      <c r="D29" s="802"/>
      <c r="E29" s="839"/>
      <c r="F29" s="839"/>
      <c r="G29" s="839"/>
      <c r="H29" s="839"/>
      <c r="I29" s="839"/>
      <c r="J29" s="840"/>
      <c r="K29" s="840"/>
      <c r="L29" s="840"/>
      <c r="M29" s="841"/>
      <c r="N29" s="800"/>
      <c r="O29" s="801"/>
      <c r="P29" s="802"/>
      <c r="Q29" s="775" t="str">
        <f>IF(COUNT($Q27:$AB27,$AF27:$AN27,$AR27)=0,"",$J27*(Q27/($AC27+$AO27+$AR27)))</f>
        <v/>
      </c>
      <c r="R29" s="776"/>
      <c r="S29" s="777"/>
      <c r="T29" s="775" t="str">
        <f>IF(COUNT($Q27:$AB27,$AF27:$AN27,$AR27)=0,"",$J27*(T27/($AC27+$AO27+$AR27)))</f>
        <v/>
      </c>
      <c r="U29" s="776"/>
      <c r="V29" s="777"/>
      <c r="W29" s="775" t="str">
        <f>IF(COUNT($Q27:$AB27,$AF27:$AN27,$AR27)=0,"",$J27*(W27/($AC27+$AO27+$AR27)))</f>
        <v/>
      </c>
      <c r="X29" s="776"/>
      <c r="Y29" s="777"/>
      <c r="Z29" s="775" t="str">
        <f>IF(COUNT($Q27:$AB27,$AF27:$AN27,$AR27)=0,"",$J27*(Z27/($AC27+$AO27+$AR27)))</f>
        <v/>
      </c>
      <c r="AA29" s="776"/>
      <c r="AB29" s="777"/>
      <c r="AC29" s="775" t="str">
        <f>IF(COUNT($Q27:$AB27,$AF27:$AN27,$AR27)=0,"",$J27*(AC27/($AC27+$AO27+$AR27)))</f>
        <v/>
      </c>
      <c r="AD29" s="776"/>
      <c r="AE29" s="777"/>
      <c r="AF29" s="769" t="str">
        <f>IF(COUNT($Q27:$AB27,$AF27:$AN27,$AR27)=0,"",$J27*(AF27/($AC27+$AO27+$AR27)))</f>
        <v/>
      </c>
      <c r="AG29" s="770"/>
      <c r="AH29" s="771"/>
      <c r="AI29" s="769" t="str">
        <f>IF(COUNT($Q27:$AB27,$AF27:$AN27,$AR27)=0,"",$J27*(AI27/($AC27+$AO27+$AR27)))</f>
        <v/>
      </c>
      <c r="AJ29" s="770"/>
      <c r="AK29" s="771"/>
      <c r="AL29" s="769" t="str">
        <f>IF(COUNT($Q27:$AB27,$AF27:$AN27,$AR27)=0,"",$J27*(AL27/($AC27+$AO27+$AR27)))</f>
        <v/>
      </c>
      <c r="AM29" s="770"/>
      <c r="AN29" s="771"/>
      <c r="AO29" s="769" t="str">
        <f>IF(COUNT($Q27:$AB27,$AF27:$AN27,$AR27)=0,"",$J27*(AO27/($AC27+$AO27+$AR27)))</f>
        <v/>
      </c>
      <c r="AP29" s="770"/>
      <c r="AQ29" s="771"/>
      <c r="AR29" s="766" t="str">
        <f>IF(COUNT($Q27:$AB27,$AF27:$AN27,$AR27)=0,"",$J27*(AR27/($AC27+$AO27+$AR27)))</f>
        <v/>
      </c>
      <c r="AS29" s="767"/>
      <c r="AT29" s="768"/>
    </row>
    <row r="30" spans="1:46" s="14" customFormat="1" ht="12" customHeight="1">
      <c r="A30" s="838">
        <v>6</v>
      </c>
      <c r="B30" s="794"/>
      <c r="C30" s="795"/>
      <c r="D30" s="796"/>
      <c r="E30" s="839"/>
      <c r="F30" s="839"/>
      <c r="G30" s="839"/>
      <c r="H30" s="839"/>
      <c r="I30" s="839"/>
      <c r="J30" s="840"/>
      <c r="K30" s="840"/>
      <c r="L30" s="840"/>
      <c r="M30" s="841"/>
      <c r="N30" s="794"/>
      <c r="O30" s="795"/>
      <c r="P30" s="796"/>
      <c r="Q30" s="856"/>
      <c r="R30" s="857"/>
      <c r="S30" s="858"/>
      <c r="T30" s="856"/>
      <c r="U30" s="857"/>
      <c r="V30" s="858"/>
      <c r="W30" s="856"/>
      <c r="X30" s="857"/>
      <c r="Y30" s="858"/>
      <c r="Z30" s="856"/>
      <c r="AA30" s="857"/>
      <c r="AB30" s="858"/>
      <c r="AC30" s="859" t="str">
        <f>IF(COUNT($Q30:$AB30,$AF30:$AN30,$AR30)=0,"",SUM(Q30:AB30))</f>
        <v/>
      </c>
      <c r="AD30" s="860"/>
      <c r="AE30" s="861"/>
      <c r="AF30" s="856"/>
      <c r="AG30" s="857"/>
      <c r="AH30" s="858"/>
      <c r="AI30" s="856"/>
      <c r="AJ30" s="857"/>
      <c r="AK30" s="858"/>
      <c r="AL30" s="856"/>
      <c r="AM30" s="857"/>
      <c r="AN30" s="858"/>
      <c r="AO30" s="862" t="str">
        <f>IF(COUNT($Q30:$AB30,$AF30:$AN30,$AR30)=0,"",SUM(AF30:AN30))</f>
        <v/>
      </c>
      <c r="AP30" s="863"/>
      <c r="AQ30" s="864"/>
      <c r="AR30" s="856"/>
      <c r="AS30" s="857"/>
      <c r="AT30" s="858"/>
    </row>
    <row r="31" spans="1:46" s="14" customFormat="1" ht="12" customHeight="1">
      <c r="A31" s="838"/>
      <c r="B31" s="797"/>
      <c r="C31" s="798"/>
      <c r="D31" s="799"/>
      <c r="E31" s="839"/>
      <c r="F31" s="839"/>
      <c r="G31" s="839"/>
      <c r="H31" s="839"/>
      <c r="I31" s="839"/>
      <c r="J31" s="840"/>
      <c r="K31" s="840"/>
      <c r="L31" s="840"/>
      <c r="M31" s="841"/>
      <c r="N31" s="797"/>
      <c r="O31" s="798"/>
      <c r="P31" s="799"/>
      <c r="Q31" s="806" t="str">
        <f>IF(COUNT($Q30:$AB30,$AF30:$AN30,$AR30)=0,"",ROUND(Q30/SUM($Q30:$AB30,$AF30:$AN30,$AR30),3))</f>
        <v/>
      </c>
      <c r="R31" s="807"/>
      <c r="S31" s="808"/>
      <c r="T31" s="806" t="str">
        <f>IF(COUNT($Q30:$AB30,$AF30:$AN30,$AR30)=0,"",ROUND(T30/SUM($Q30:$AB30,$AF30:$AN30,$AR30),3))</f>
        <v/>
      </c>
      <c r="U31" s="807"/>
      <c r="V31" s="808"/>
      <c r="W31" s="806" t="str">
        <f>IF(COUNT($Q30:$AB30,$AF30:$AN30,$AR30)=0,"",ROUND(W30/SUM($Q30:$AB30,$AF30:$AN30,$AR30),3))</f>
        <v/>
      </c>
      <c r="X31" s="807"/>
      <c r="Y31" s="808"/>
      <c r="Z31" s="806" t="str">
        <f>IF(COUNT($Q30:$AB30,$AF30:$AN30,$AR30)=0,"",ROUND(Z30/SUM($Q30:$AB30,$AF30:$AN30,$AR30),3))</f>
        <v/>
      </c>
      <c r="AA31" s="807"/>
      <c r="AB31" s="808"/>
      <c r="AC31" s="806" t="str">
        <f>IF(COUNT($Q30:$AB30,$AF30:$AN30,$AR30)=0,"",ROUND(AC30/SUM($Q30:$AB30,$AF30:$AN30,$AR30),3))</f>
        <v/>
      </c>
      <c r="AD31" s="807"/>
      <c r="AE31" s="808"/>
      <c r="AF31" s="812" t="str">
        <f>IF(COUNT($Q30:$AB30,$AF30:$AN30,$AR30)=0,"",ROUND(AF30/SUM($Q30:$AB30,$AF30:$AN30,$AR30),3))</f>
        <v/>
      </c>
      <c r="AG31" s="813"/>
      <c r="AH31" s="814"/>
      <c r="AI31" s="812" t="str">
        <f>IF(COUNT($Q30:$AB30,$AF30:$AN30,$AR30)=0,"",ROUND(AI30/SUM($Q30:$AB30,$AF30:$AN30,$AR30),3))</f>
        <v/>
      </c>
      <c r="AJ31" s="813"/>
      <c r="AK31" s="814"/>
      <c r="AL31" s="812" t="str">
        <f>IF(COUNT($Q30:$AB30,$AF30:$AN30,$AR30)=0,"",ROUND(AL30/SUM($Q30:$AB30,$AF30:$AN30,$AR30),3))</f>
        <v/>
      </c>
      <c r="AM31" s="813"/>
      <c r="AN31" s="814"/>
      <c r="AO31" s="812" t="str">
        <f>IF(COUNT($Q30:$AB30,$AF30:$AN30,$AR30)=0,"",ROUND(AO30/SUM($Q30:$AB30,$AF30:$AN30,$AR30),3))</f>
        <v/>
      </c>
      <c r="AP31" s="813"/>
      <c r="AQ31" s="814"/>
      <c r="AR31" s="829" t="str">
        <f>IF(COUNT($Q30:$AB30,$AF30:$AN30,$AR30)=0,"",ROUND(AR30/SUM($Q30:$AB30,$AF30:$AN30,$AR30),3))</f>
        <v/>
      </c>
      <c r="AS31" s="830"/>
      <c r="AT31" s="831"/>
    </row>
    <row r="32" spans="1:46" s="14" customFormat="1" ht="12" customHeight="1">
      <c r="A32" s="838"/>
      <c r="B32" s="800"/>
      <c r="C32" s="801"/>
      <c r="D32" s="802"/>
      <c r="E32" s="839"/>
      <c r="F32" s="839"/>
      <c r="G32" s="839"/>
      <c r="H32" s="839"/>
      <c r="I32" s="839"/>
      <c r="J32" s="840"/>
      <c r="K32" s="840"/>
      <c r="L32" s="840"/>
      <c r="M32" s="841"/>
      <c r="N32" s="800"/>
      <c r="O32" s="801"/>
      <c r="P32" s="802"/>
      <c r="Q32" s="775" t="str">
        <f>IF(COUNT($Q30:$AB30,$AF30:$AN30,$AR30)=0,"",$J30*(Q30/($AC30+$AO30+$AR30)))</f>
        <v/>
      </c>
      <c r="R32" s="776"/>
      <c r="S32" s="777"/>
      <c r="T32" s="775" t="str">
        <f>IF(COUNT($Q30:$AB30,$AF30:$AN30,$AR30)=0,"",$J30*(T30/($AC30+$AO30+$AR30)))</f>
        <v/>
      </c>
      <c r="U32" s="776"/>
      <c r="V32" s="777"/>
      <c r="W32" s="775" t="str">
        <f>IF(COUNT($Q30:$AB30,$AF30:$AN30,$AR30)=0,"",$J30*(W30/($AC30+$AO30+$AR30)))</f>
        <v/>
      </c>
      <c r="X32" s="776"/>
      <c r="Y32" s="777"/>
      <c r="Z32" s="775" t="str">
        <f>IF(COUNT($Q30:$AB30,$AF30:$AN30,$AR30)=0,"",$J30*(Z30/($AC30+$AO30+$AR30)))</f>
        <v/>
      </c>
      <c r="AA32" s="776"/>
      <c r="AB32" s="777"/>
      <c r="AC32" s="775" t="str">
        <f>IF(COUNT($Q30:$AB30,$AF30:$AN30,$AR30)=0,"",$J30*(AC30/($AC30+$AO30+$AR30)))</f>
        <v/>
      </c>
      <c r="AD32" s="776"/>
      <c r="AE32" s="777"/>
      <c r="AF32" s="769" t="str">
        <f>IF(COUNT($Q30:$AB30,$AF30:$AN30,$AR30)=0,"",$J30*(AF30/($AC30+$AO30+$AR30)))</f>
        <v/>
      </c>
      <c r="AG32" s="770"/>
      <c r="AH32" s="771"/>
      <c r="AI32" s="769" t="str">
        <f>IF(COUNT($Q30:$AB30,$AF30:$AN30,$AR30)=0,"",$J30*(AI30/($AC30+$AO30+$AR30)))</f>
        <v/>
      </c>
      <c r="AJ32" s="770"/>
      <c r="AK32" s="771"/>
      <c r="AL32" s="769" t="str">
        <f>IF(COUNT($Q30:$AB30,$AF30:$AN30,$AR30)=0,"",$J30*(AL30/($AC30+$AO30+$AR30)))</f>
        <v/>
      </c>
      <c r="AM32" s="770"/>
      <c r="AN32" s="771"/>
      <c r="AO32" s="769" t="str">
        <f>IF(COUNT($Q30:$AB30,$AF30:$AN30,$AR30)=0,"",$J30*(AO30/($AC30+$AO30+$AR30)))</f>
        <v/>
      </c>
      <c r="AP32" s="770"/>
      <c r="AQ32" s="771"/>
      <c r="AR32" s="766" t="str">
        <f>IF(COUNT($Q30:$AB30,$AF30:$AN30,$AR30)=0,"",$J30*(AR30/($AC30+$AO30+$AR30)))</f>
        <v/>
      </c>
      <c r="AS32" s="767"/>
      <c r="AT32" s="768"/>
    </row>
    <row r="33" spans="1:46" s="14" customFormat="1" ht="12" customHeight="1">
      <c r="A33" s="838">
        <v>7</v>
      </c>
      <c r="B33" s="794"/>
      <c r="C33" s="795"/>
      <c r="D33" s="796"/>
      <c r="E33" s="839"/>
      <c r="F33" s="839"/>
      <c r="G33" s="839"/>
      <c r="H33" s="839"/>
      <c r="I33" s="839"/>
      <c r="J33" s="840"/>
      <c r="K33" s="840"/>
      <c r="L33" s="840"/>
      <c r="M33" s="841"/>
      <c r="N33" s="794"/>
      <c r="O33" s="795"/>
      <c r="P33" s="796"/>
      <c r="Q33" s="856"/>
      <c r="R33" s="857"/>
      <c r="S33" s="858"/>
      <c r="T33" s="856"/>
      <c r="U33" s="857"/>
      <c r="V33" s="858"/>
      <c r="W33" s="856"/>
      <c r="X33" s="857"/>
      <c r="Y33" s="858"/>
      <c r="Z33" s="856"/>
      <c r="AA33" s="857"/>
      <c r="AB33" s="858"/>
      <c r="AC33" s="859" t="str">
        <f>IF(COUNT($Q33:$AB33,$AF33:$AN33,$AR33)=0,"",SUM(Q33:AB33))</f>
        <v/>
      </c>
      <c r="AD33" s="860"/>
      <c r="AE33" s="861"/>
      <c r="AF33" s="856"/>
      <c r="AG33" s="857"/>
      <c r="AH33" s="858"/>
      <c r="AI33" s="856"/>
      <c r="AJ33" s="857"/>
      <c r="AK33" s="858"/>
      <c r="AL33" s="856"/>
      <c r="AM33" s="857"/>
      <c r="AN33" s="858"/>
      <c r="AO33" s="862" t="str">
        <f>IF(COUNT($Q33:$AB33,$AF33:$AN33,$AR33)=0,"",SUM(AF33:AN33))</f>
        <v/>
      </c>
      <c r="AP33" s="863"/>
      <c r="AQ33" s="864"/>
      <c r="AR33" s="856"/>
      <c r="AS33" s="857"/>
      <c r="AT33" s="858"/>
    </row>
    <row r="34" spans="1:46" s="14" customFormat="1" ht="12" customHeight="1">
      <c r="A34" s="838"/>
      <c r="B34" s="797"/>
      <c r="C34" s="798"/>
      <c r="D34" s="799"/>
      <c r="E34" s="839"/>
      <c r="F34" s="839"/>
      <c r="G34" s="839"/>
      <c r="H34" s="839"/>
      <c r="I34" s="839"/>
      <c r="J34" s="840"/>
      <c r="K34" s="840"/>
      <c r="L34" s="840"/>
      <c r="M34" s="841"/>
      <c r="N34" s="797"/>
      <c r="O34" s="798"/>
      <c r="P34" s="799"/>
      <c r="Q34" s="806" t="str">
        <f>IF(COUNT($Q33:$AB33,$AF33:$AN33,$AR33)=0,"",ROUND(Q33/SUM($Q33:$AB33,$AF33:$AN33,$AR33),3))</f>
        <v/>
      </c>
      <c r="R34" s="807"/>
      <c r="S34" s="808"/>
      <c r="T34" s="806" t="str">
        <f>IF(COUNT($Q33:$AB33,$AF33:$AN33,$AR33)=0,"",ROUND(T33/SUM($Q33:$AB33,$AF33:$AN33,$AR33),3))</f>
        <v/>
      </c>
      <c r="U34" s="807"/>
      <c r="V34" s="808"/>
      <c r="W34" s="806" t="str">
        <f>IF(COUNT($Q33:$AB33,$AF33:$AN33,$AR33)=0,"",ROUND(W33/SUM($Q33:$AB33,$AF33:$AN33,$AR33),3))</f>
        <v/>
      </c>
      <c r="X34" s="807"/>
      <c r="Y34" s="808"/>
      <c r="Z34" s="806" t="str">
        <f>IF(COUNT($Q33:$AB33,$AF33:$AN33,$AR33)=0,"",ROUND(Z33/SUM($Q33:$AB33,$AF33:$AN33,$AR33),3))</f>
        <v/>
      </c>
      <c r="AA34" s="807"/>
      <c r="AB34" s="808"/>
      <c r="AC34" s="806" t="str">
        <f>IF(COUNT($Q33:$AB33,$AF33:$AN33,$AR33)=0,"",ROUND(AC33/SUM($Q33:$AB33,$AF33:$AN33,$AR33),3))</f>
        <v/>
      </c>
      <c r="AD34" s="807"/>
      <c r="AE34" s="808"/>
      <c r="AF34" s="812" t="str">
        <f>IF(COUNT($Q33:$AB33,$AF33:$AN33,$AR33)=0,"",ROUND(AF33/SUM($Q33:$AB33,$AF33:$AN33,$AR33),3))</f>
        <v/>
      </c>
      <c r="AG34" s="813"/>
      <c r="AH34" s="814"/>
      <c r="AI34" s="812" t="str">
        <f>IF(COUNT($Q33:$AB33,$AF33:$AN33,$AR33)=0,"",ROUND(AI33/SUM($Q33:$AB33,$AF33:$AN33,$AR33),3))</f>
        <v/>
      </c>
      <c r="AJ34" s="813"/>
      <c r="AK34" s="814"/>
      <c r="AL34" s="812" t="str">
        <f>IF(COUNT($Q33:$AB33,$AF33:$AN33,$AR33)=0,"",ROUND(AL33/SUM($Q33:$AB33,$AF33:$AN33,$AR33),3))</f>
        <v/>
      </c>
      <c r="AM34" s="813"/>
      <c r="AN34" s="814"/>
      <c r="AO34" s="812" t="str">
        <f>IF(COUNT($Q33:$AB33,$AF33:$AN33,$AR33)=0,"",ROUND(AO33/SUM($Q33:$AB33,$AF33:$AN33,$AR33),3))</f>
        <v/>
      </c>
      <c r="AP34" s="813"/>
      <c r="AQ34" s="814"/>
      <c r="AR34" s="829" t="str">
        <f>IF(COUNT($Q33:$AB33,$AF33:$AN33,$AR33)=0,"",ROUND(AR33/SUM($Q33:$AB33,$AF33:$AN33,$AR33),3))</f>
        <v/>
      </c>
      <c r="AS34" s="830"/>
      <c r="AT34" s="831"/>
    </row>
    <row r="35" spans="1:46" s="14" customFormat="1" ht="12" customHeight="1">
      <c r="A35" s="838"/>
      <c r="B35" s="800"/>
      <c r="C35" s="801"/>
      <c r="D35" s="802"/>
      <c r="E35" s="839"/>
      <c r="F35" s="839"/>
      <c r="G35" s="839"/>
      <c r="H35" s="839"/>
      <c r="I35" s="839"/>
      <c r="J35" s="840"/>
      <c r="K35" s="840"/>
      <c r="L35" s="840"/>
      <c r="M35" s="841"/>
      <c r="N35" s="800"/>
      <c r="O35" s="801"/>
      <c r="P35" s="802"/>
      <c r="Q35" s="775" t="str">
        <f>IF(COUNT($Q33:$AB33,$AF33:$AN33,$AR33)=0,"",$J33*(Q33/($AC33+$AO33+$AR33)))</f>
        <v/>
      </c>
      <c r="R35" s="776"/>
      <c r="S35" s="777"/>
      <c r="T35" s="775" t="str">
        <f>IF(COUNT($Q33:$AB33,$AF33:$AN33,$AR33)=0,"",$J33*(T33/($AC33+$AO33+$AR33)))</f>
        <v/>
      </c>
      <c r="U35" s="776"/>
      <c r="V35" s="777"/>
      <c r="W35" s="775" t="str">
        <f>IF(COUNT($Q33:$AB33,$AF33:$AN33,$AR33)=0,"",$J33*(W33/($AC33+$AO33+$AR33)))</f>
        <v/>
      </c>
      <c r="X35" s="776"/>
      <c r="Y35" s="777"/>
      <c r="Z35" s="775" t="str">
        <f>IF(COUNT($Q33:$AB33,$AF33:$AN33,$AR33)=0,"",$J33*(Z33/($AC33+$AO33+$AR33)))</f>
        <v/>
      </c>
      <c r="AA35" s="776"/>
      <c r="AB35" s="777"/>
      <c r="AC35" s="775" t="str">
        <f>IF(COUNT($Q33:$AB33,$AF33:$AN33,$AR33)=0,"",$J33*(AC33/($AC33+$AO33+$AR33)))</f>
        <v/>
      </c>
      <c r="AD35" s="776"/>
      <c r="AE35" s="777"/>
      <c r="AF35" s="769" t="str">
        <f>IF(COUNT($Q33:$AB33,$AF33:$AN33,$AR33)=0,"",$J33*(AF33/($AC33+$AO33+$AR33)))</f>
        <v/>
      </c>
      <c r="AG35" s="770"/>
      <c r="AH35" s="771"/>
      <c r="AI35" s="769" t="str">
        <f>IF(COUNT($Q33:$AB33,$AF33:$AN33,$AR33)=0,"",$J33*(AI33/($AC33+$AO33+$AR33)))</f>
        <v/>
      </c>
      <c r="AJ35" s="770"/>
      <c r="AK35" s="771"/>
      <c r="AL35" s="769" t="str">
        <f>IF(COUNT($Q33:$AB33,$AF33:$AN33,$AR33)=0,"",$J33*(AL33/($AC33+$AO33+$AR33)))</f>
        <v/>
      </c>
      <c r="AM35" s="770"/>
      <c r="AN35" s="771"/>
      <c r="AO35" s="769" t="str">
        <f>IF(COUNT($Q33:$AB33,$AF33:$AN33,$AR33)=0,"",$J33*(AO33/($AC33+$AO33+$AR33)))</f>
        <v/>
      </c>
      <c r="AP35" s="770"/>
      <c r="AQ35" s="771"/>
      <c r="AR35" s="766" t="str">
        <f>IF(COUNT($Q33:$AB33,$AF33:$AN33,$AR33)=0,"",$J33*(AR33/($AC33+$AO33+$AR33)))</f>
        <v/>
      </c>
      <c r="AS35" s="767"/>
      <c r="AT35" s="768"/>
    </row>
    <row r="36" spans="1:46" s="14" customFormat="1" ht="12" customHeight="1">
      <c r="A36" s="838">
        <v>8</v>
      </c>
      <c r="B36" s="794"/>
      <c r="C36" s="795"/>
      <c r="D36" s="796"/>
      <c r="E36" s="839"/>
      <c r="F36" s="839"/>
      <c r="G36" s="839"/>
      <c r="H36" s="839"/>
      <c r="I36" s="839"/>
      <c r="J36" s="840"/>
      <c r="K36" s="840"/>
      <c r="L36" s="840"/>
      <c r="M36" s="841"/>
      <c r="N36" s="794"/>
      <c r="O36" s="795"/>
      <c r="P36" s="796"/>
      <c r="Q36" s="856"/>
      <c r="R36" s="857"/>
      <c r="S36" s="858"/>
      <c r="T36" s="856"/>
      <c r="U36" s="857"/>
      <c r="V36" s="858"/>
      <c r="W36" s="856"/>
      <c r="X36" s="857"/>
      <c r="Y36" s="858"/>
      <c r="Z36" s="856"/>
      <c r="AA36" s="857"/>
      <c r="AB36" s="858"/>
      <c r="AC36" s="859" t="str">
        <f>IF(COUNT($Q36:$AB36,$AF36:$AN36,$AR36)=0,"",SUM(Q36:AB36))</f>
        <v/>
      </c>
      <c r="AD36" s="860"/>
      <c r="AE36" s="861"/>
      <c r="AF36" s="856"/>
      <c r="AG36" s="857"/>
      <c r="AH36" s="858"/>
      <c r="AI36" s="856"/>
      <c r="AJ36" s="857"/>
      <c r="AK36" s="858"/>
      <c r="AL36" s="856"/>
      <c r="AM36" s="857"/>
      <c r="AN36" s="858"/>
      <c r="AO36" s="862" t="str">
        <f>IF(COUNT($Q36:$AB36,$AF36:$AN36,$AR36)=0,"",SUM(AF36:AN36))</f>
        <v/>
      </c>
      <c r="AP36" s="863"/>
      <c r="AQ36" s="864"/>
      <c r="AR36" s="856"/>
      <c r="AS36" s="857"/>
      <c r="AT36" s="858"/>
    </row>
    <row r="37" spans="1:46" s="14" customFormat="1" ht="12" customHeight="1">
      <c r="A37" s="838"/>
      <c r="B37" s="797"/>
      <c r="C37" s="798"/>
      <c r="D37" s="799"/>
      <c r="E37" s="839"/>
      <c r="F37" s="839"/>
      <c r="G37" s="839"/>
      <c r="H37" s="839"/>
      <c r="I37" s="839"/>
      <c r="J37" s="840"/>
      <c r="K37" s="840"/>
      <c r="L37" s="840"/>
      <c r="M37" s="841"/>
      <c r="N37" s="797"/>
      <c r="O37" s="798"/>
      <c r="P37" s="799"/>
      <c r="Q37" s="806" t="str">
        <f>IF(COUNT($Q36:$AB36,$AF36:$AN36,$AR36)=0,"",ROUND(Q36/SUM($Q36:$AB36,$AF36:$AN36,$AR36),3))</f>
        <v/>
      </c>
      <c r="R37" s="807"/>
      <c r="S37" s="808"/>
      <c r="T37" s="806" t="str">
        <f>IF(COUNT($Q36:$AB36,$AF36:$AN36,$AR36)=0,"",ROUND(T36/SUM($Q36:$AB36,$AF36:$AN36,$AR36),3))</f>
        <v/>
      </c>
      <c r="U37" s="807"/>
      <c r="V37" s="808"/>
      <c r="W37" s="806" t="str">
        <f>IF(COUNT($Q36:$AB36,$AF36:$AN36,$AR36)=0,"",ROUND(W36/SUM($Q36:$AB36,$AF36:$AN36,$AR36),3))</f>
        <v/>
      </c>
      <c r="X37" s="807"/>
      <c r="Y37" s="808"/>
      <c r="Z37" s="806" t="str">
        <f>IF(COUNT($Q36:$AB36,$AF36:$AN36,$AR36)=0,"",ROUND(Z36/SUM($Q36:$AB36,$AF36:$AN36,$AR36),3))</f>
        <v/>
      </c>
      <c r="AA37" s="807"/>
      <c r="AB37" s="808"/>
      <c r="AC37" s="806" t="str">
        <f>IF(COUNT($Q36:$AB36,$AF36:$AN36,$AR36)=0,"",ROUND(AC36/SUM($Q36:$AB36,$AF36:$AN36,$AR36),3))</f>
        <v/>
      </c>
      <c r="AD37" s="807"/>
      <c r="AE37" s="808"/>
      <c r="AF37" s="812" t="str">
        <f>IF(COUNT($Q36:$AB36,$AF36:$AN36,$AR36)=0,"",ROUND(AF36/SUM($Q36:$AB36,$AF36:$AN36,$AR36),3))</f>
        <v/>
      </c>
      <c r="AG37" s="813"/>
      <c r="AH37" s="814"/>
      <c r="AI37" s="812" t="str">
        <f>IF(COUNT($Q36:$AB36,$AF36:$AN36,$AR36)=0,"",ROUND(AI36/SUM($Q36:$AB36,$AF36:$AN36,$AR36),3))</f>
        <v/>
      </c>
      <c r="AJ37" s="813"/>
      <c r="AK37" s="814"/>
      <c r="AL37" s="812" t="str">
        <f>IF(COUNT($Q36:$AB36,$AF36:$AN36,$AR36)=0,"",ROUND(AL36/SUM($Q36:$AB36,$AF36:$AN36,$AR36),3))</f>
        <v/>
      </c>
      <c r="AM37" s="813"/>
      <c r="AN37" s="814"/>
      <c r="AO37" s="812" t="str">
        <f>IF(COUNT($Q36:$AB36,$AF36:$AN36,$AR36)=0,"",ROUND(AO36/SUM($Q36:$AB36,$AF36:$AN36,$AR36),3))</f>
        <v/>
      </c>
      <c r="AP37" s="813"/>
      <c r="AQ37" s="814"/>
      <c r="AR37" s="829" t="str">
        <f>IF(COUNT($Q36:$AB36,$AF36:$AN36,$AR36)=0,"",ROUND(AR36/SUM($Q36:$AB36,$AF36:$AN36,$AR36),3))</f>
        <v/>
      </c>
      <c r="AS37" s="830"/>
      <c r="AT37" s="831"/>
    </row>
    <row r="38" spans="1:46" s="14" customFormat="1" ht="12" customHeight="1">
      <c r="A38" s="838"/>
      <c r="B38" s="800"/>
      <c r="C38" s="801"/>
      <c r="D38" s="802"/>
      <c r="E38" s="839"/>
      <c r="F38" s="839"/>
      <c r="G38" s="839"/>
      <c r="H38" s="839"/>
      <c r="I38" s="839"/>
      <c r="J38" s="840"/>
      <c r="K38" s="840"/>
      <c r="L38" s="840"/>
      <c r="M38" s="841"/>
      <c r="N38" s="800"/>
      <c r="O38" s="801"/>
      <c r="P38" s="802"/>
      <c r="Q38" s="775" t="str">
        <f>IF(COUNT($Q36:$AB36,$AF36:$AN36,$AR36)=0,"",$J36*(Q36/($AC36+$AO36+$AR36)))</f>
        <v/>
      </c>
      <c r="R38" s="776"/>
      <c r="S38" s="777"/>
      <c r="T38" s="775" t="str">
        <f>IF(COUNT($Q36:$AB36,$AF36:$AN36,$AR36)=0,"",$J36*(T36/($AC36+$AO36+$AR36)))</f>
        <v/>
      </c>
      <c r="U38" s="776"/>
      <c r="V38" s="777"/>
      <c r="W38" s="775" t="str">
        <f>IF(COUNT($Q36:$AB36,$AF36:$AN36,$AR36)=0,"",$J36*(W36/($AC36+$AO36+$AR36)))</f>
        <v/>
      </c>
      <c r="X38" s="776"/>
      <c r="Y38" s="777"/>
      <c r="Z38" s="775" t="str">
        <f>IF(COUNT($Q36:$AB36,$AF36:$AN36,$AR36)=0,"",$J36*(Z36/($AC36+$AO36+$AR36)))</f>
        <v/>
      </c>
      <c r="AA38" s="776"/>
      <c r="AB38" s="777"/>
      <c r="AC38" s="775" t="str">
        <f>IF(COUNT($Q36:$AB36,$AF36:$AN36,$AR36)=0,"",$J36*(AC36/($AC36+$AO36+$AR36)))</f>
        <v/>
      </c>
      <c r="AD38" s="776"/>
      <c r="AE38" s="777"/>
      <c r="AF38" s="769" t="str">
        <f>IF(COUNT($Q36:$AB36,$AF36:$AN36,$AR36)=0,"",$J36*(AF36/($AC36+$AO36+$AR36)))</f>
        <v/>
      </c>
      <c r="AG38" s="770"/>
      <c r="AH38" s="771"/>
      <c r="AI38" s="769" t="str">
        <f>IF(COUNT($Q36:$AB36,$AF36:$AN36,$AR36)=0,"",$J36*(AI36/($AC36+$AO36+$AR36)))</f>
        <v/>
      </c>
      <c r="AJ38" s="770"/>
      <c r="AK38" s="771"/>
      <c r="AL38" s="769" t="str">
        <f>IF(COUNT($Q36:$AB36,$AF36:$AN36,$AR36)=0,"",$J36*(AL36/($AC36+$AO36+$AR36)))</f>
        <v/>
      </c>
      <c r="AM38" s="770"/>
      <c r="AN38" s="771"/>
      <c r="AO38" s="769" t="str">
        <f>IF(COUNT($Q36:$AB36,$AF36:$AN36,$AR36)=0,"",$J36*(AO36/($AC36+$AO36+$AR36)))</f>
        <v/>
      </c>
      <c r="AP38" s="770"/>
      <c r="AQ38" s="771"/>
      <c r="AR38" s="766" t="str">
        <f>IF(COUNT($Q36:$AB36,$AF36:$AN36,$AR36)=0,"",$J36*(AR36/($AC36+$AO36+$AR36)))</f>
        <v/>
      </c>
      <c r="AS38" s="767"/>
      <c r="AT38" s="768"/>
    </row>
    <row r="39" spans="1:46" s="14" customFormat="1" ht="12" customHeight="1">
      <c r="A39" s="838">
        <v>9</v>
      </c>
      <c r="B39" s="794"/>
      <c r="C39" s="795"/>
      <c r="D39" s="796"/>
      <c r="E39" s="839"/>
      <c r="F39" s="839"/>
      <c r="G39" s="839"/>
      <c r="H39" s="839"/>
      <c r="I39" s="839"/>
      <c r="J39" s="840"/>
      <c r="K39" s="840"/>
      <c r="L39" s="840"/>
      <c r="M39" s="841"/>
      <c r="N39" s="794"/>
      <c r="O39" s="795"/>
      <c r="P39" s="796"/>
      <c r="Q39" s="856"/>
      <c r="R39" s="857"/>
      <c r="S39" s="858"/>
      <c r="T39" s="856"/>
      <c r="U39" s="857"/>
      <c r="V39" s="858"/>
      <c r="W39" s="856"/>
      <c r="X39" s="857"/>
      <c r="Y39" s="858"/>
      <c r="Z39" s="856"/>
      <c r="AA39" s="857"/>
      <c r="AB39" s="858"/>
      <c r="AC39" s="859" t="str">
        <f>IF(COUNT($Q39:$AB39,$AF39:$AN39,$AR39)=0,"",SUM(Q39:AB39))</f>
        <v/>
      </c>
      <c r="AD39" s="860"/>
      <c r="AE39" s="861"/>
      <c r="AF39" s="856"/>
      <c r="AG39" s="857"/>
      <c r="AH39" s="858"/>
      <c r="AI39" s="856"/>
      <c r="AJ39" s="857"/>
      <c r="AK39" s="858"/>
      <c r="AL39" s="856"/>
      <c r="AM39" s="857"/>
      <c r="AN39" s="858"/>
      <c r="AO39" s="862" t="str">
        <f>IF(COUNT($Q39:$AB39,$AF39:$AN39,$AR39)=0,"",SUM(AF39:AN39))</f>
        <v/>
      </c>
      <c r="AP39" s="863"/>
      <c r="AQ39" s="864"/>
      <c r="AR39" s="856"/>
      <c r="AS39" s="857"/>
      <c r="AT39" s="858"/>
    </row>
    <row r="40" spans="1:46" s="14" customFormat="1" ht="12" customHeight="1">
      <c r="A40" s="838"/>
      <c r="B40" s="797"/>
      <c r="C40" s="798"/>
      <c r="D40" s="799"/>
      <c r="E40" s="839"/>
      <c r="F40" s="839"/>
      <c r="G40" s="839"/>
      <c r="H40" s="839"/>
      <c r="I40" s="839"/>
      <c r="J40" s="840"/>
      <c r="K40" s="840"/>
      <c r="L40" s="840"/>
      <c r="M40" s="841"/>
      <c r="N40" s="797"/>
      <c r="O40" s="798"/>
      <c r="P40" s="799"/>
      <c r="Q40" s="806" t="str">
        <f>IF(COUNT($Q39:$AB39,$AF39:$AN39,$AR39)=0,"",ROUND(Q39/SUM($Q39:$AB39,$AF39:$AN39,$AR39),3))</f>
        <v/>
      </c>
      <c r="R40" s="807"/>
      <c r="S40" s="808"/>
      <c r="T40" s="806" t="str">
        <f>IF(COUNT($Q39:$AB39,$AF39:$AN39,$AR39)=0,"",ROUND(T39/SUM($Q39:$AB39,$AF39:$AN39,$AR39),3))</f>
        <v/>
      </c>
      <c r="U40" s="807"/>
      <c r="V40" s="808"/>
      <c r="W40" s="806" t="str">
        <f>IF(COUNT($Q39:$AB39,$AF39:$AN39,$AR39)=0,"",ROUND(W39/SUM($Q39:$AB39,$AF39:$AN39,$AR39),3))</f>
        <v/>
      </c>
      <c r="X40" s="807"/>
      <c r="Y40" s="808"/>
      <c r="Z40" s="806" t="str">
        <f>IF(COUNT($Q39:$AB39,$AF39:$AN39,$AR39)=0,"",ROUND(Z39/SUM($Q39:$AB39,$AF39:$AN39,$AR39),3))</f>
        <v/>
      </c>
      <c r="AA40" s="807"/>
      <c r="AB40" s="808"/>
      <c r="AC40" s="806" t="str">
        <f>IF(COUNT($Q39:$AB39,$AF39:$AN39,$AR39)=0,"",ROUND(AC39/SUM($Q39:$AB39,$AF39:$AN39,$AR39),3))</f>
        <v/>
      </c>
      <c r="AD40" s="807"/>
      <c r="AE40" s="808"/>
      <c r="AF40" s="812" t="str">
        <f>IF(COUNT($Q39:$AB39,$AF39:$AN39,$AR39)=0,"",ROUND(AF39/SUM($Q39:$AB39,$AF39:$AN39,$AR39),3))</f>
        <v/>
      </c>
      <c r="AG40" s="813"/>
      <c r="AH40" s="814"/>
      <c r="AI40" s="812" t="str">
        <f>IF(COUNT($Q39:$AB39,$AF39:$AN39,$AR39)=0,"",ROUND(AI39/SUM($Q39:$AB39,$AF39:$AN39,$AR39),3))</f>
        <v/>
      </c>
      <c r="AJ40" s="813"/>
      <c r="AK40" s="814"/>
      <c r="AL40" s="812" t="str">
        <f>IF(COUNT($Q39:$AB39,$AF39:$AN39,$AR39)=0,"",ROUND(AL39/SUM($Q39:$AB39,$AF39:$AN39,$AR39),3))</f>
        <v/>
      </c>
      <c r="AM40" s="813"/>
      <c r="AN40" s="814"/>
      <c r="AO40" s="812" t="str">
        <f>IF(COUNT($Q39:$AB39,$AF39:$AN39,$AR39)=0,"",ROUND(AO39/SUM($Q39:$AB39,$AF39:$AN39,$AR39),3))</f>
        <v/>
      </c>
      <c r="AP40" s="813"/>
      <c r="AQ40" s="814"/>
      <c r="AR40" s="829" t="str">
        <f>IF(COUNT($Q39:$AB39,$AF39:$AN39,$AR39)=0,"",ROUND(AR39/SUM($Q39:$AB39,$AF39:$AN39,$AR39),3))</f>
        <v/>
      </c>
      <c r="AS40" s="830"/>
      <c r="AT40" s="831"/>
    </row>
    <row r="41" spans="1:46" s="14" customFormat="1" ht="12" customHeight="1">
      <c r="A41" s="838"/>
      <c r="B41" s="800"/>
      <c r="C41" s="801"/>
      <c r="D41" s="802"/>
      <c r="E41" s="839"/>
      <c r="F41" s="839"/>
      <c r="G41" s="839"/>
      <c r="H41" s="839"/>
      <c r="I41" s="839"/>
      <c r="J41" s="840"/>
      <c r="K41" s="840"/>
      <c r="L41" s="840"/>
      <c r="M41" s="841"/>
      <c r="N41" s="800"/>
      <c r="O41" s="801"/>
      <c r="P41" s="802"/>
      <c r="Q41" s="775" t="str">
        <f>IF(COUNT($Q39:$AB39,$AF39:$AN39,$AR39)=0,"",$J39*(Q39/($AC39+$AO39+$AR39)))</f>
        <v/>
      </c>
      <c r="R41" s="776"/>
      <c r="S41" s="777"/>
      <c r="T41" s="775" t="str">
        <f>IF(COUNT($Q39:$AB39,$AF39:$AN39,$AR39)=0,"",$J39*(T39/($AC39+$AO39+$AR39)))</f>
        <v/>
      </c>
      <c r="U41" s="776"/>
      <c r="V41" s="777"/>
      <c r="W41" s="775" t="str">
        <f>IF(COUNT($Q39:$AB39,$AF39:$AN39,$AR39)=0,"",$J39*(W39/($AC39+$AO39+$AR39)))</f>
        <v/>
      </c>
      <c r="X41" s="776"/>
      <c r="Y41" s="777"/>
      <c r="Z41" s="775" t="str">
        <f>IF(COUNT($Q39:$AB39,$AF39:$AN39,$AR39)=0,"",$J39*(Z39/($AC39+$AO39+$AR39)))</f>
        <v/>
      </c>
      <c r="AA41" s="776"/>
      <c r="AB41" s="777"/>
      <c r="AC41" s="775" t="str">
        <f>IF(COUNT($Q39:$AB39,$AF39:$AN39,$AR39)=0,"",$J39*(AC39/($AC39+$AO39+$AR39)))</f>
        <v/>
      </c>
      <c r="AD41" s="776"/>
      <c r="AE41" s="777"/>
      <c r="AF41" s="769" t="str">
        <f>IF(COUNT($Q39:$AB39,$AF39:$AN39,$AR39)=0,"",$J39*(AF39/($AC39+$AO39+$AR39)))</f>
        <v/>
      </c>
      <c r="AG41" s="770"/>
      <c r="AH41" s="771"/>
      <c r="AI41" s="769" t="str">
        <f>IF(COUNT($Q39:$AB39,$AF39:$AN39,$AR39)=0,"",$J39*(AI39/($AC39+$AO39+$AR39)))</f>
        <v/>
      </c>
      <c r="AJ41" s="770"/>
      <c r="AK41" s="771"/>
      <c r="AL41" s="769" t="str">
        <f>IF(COUNT($Q39:$AB39,$AF39:$AN39,$AR39)=0,"",$J39*(AL39/($AC39+$AO39+$AR39)))</f>
        <v/>
      </c>
      <c r="AM41" s="770"/>
      <c r="AN41" s="771"/>
      <c r="AO41" s="769" t="str">
        <f>IF(COUNT($Q39:$AB39,$AF39:$AN39,$AR39)=0,"",$J39*(AO39/($AC39+$AO39+$AR39)))</f>
        <v/>
      </c>
      <c r="AP41" s="770"/>
      <c r="AQ41" s="771"/>
      <c r="AR41" s="766" t="str">
        <f>IF(COUNT($Q39:$AB39,$AF39:$AN39,$AR39)=0,"",$J39*(AR39/($AC39+$AO39+$AR39)))</f>
        <v/>
      </c>
      <c r="AS41" s="767"/>
      <c r="AT41" s="768"/>
    </row>
    <row r="42" spans="1:46" s="14" customFormat="1" ht="12" customHeight="1">
      <c r="A42" s="838">
        <v>10</v>
      </c>
      <c r="B42" s="794"/>
      <c r="C42" s="795"/>
      <c r="D42" s="796"/>
      <c r="E42" s="839"/>
      <c r="F42" s="839"/>
      <c r="G42" s="839"/>
      <c r="H42" s="839"/>
      <c r="I42" s="839"/>
      <c r="J42" s="840"/>
      <c r="K42" s="840"/>
      <c r="L42" s="840"/>
      <c r="M42" s="841"/>
      <c r="N42" s="794"/>
      <c r="O42" s="795"/>
      <c r="P42" s="796"/>
      <c r="Q42" s="856"/>
      <c r="R42" s="857"/>
      <c r="S42" s="858"/>
      <c r="T42" s="856"/>
      <c r="U42" s="857"/>
      <c r="V42" s="858"/>
      <c r="W42" s="856"/>
      <c r="X42" s="857"/>
      <c r="Y42" s="858"/>
      <c r="Z42" s="856"/>
      <c r="AA42" s="857"/>
      <c r="AB42" s="858"/>
      <c r="AC42" s="859" t="str">
        <f>IF(COUNT($Q42:$AB42,$AF42:$AN42,$AR42)=0,"",SUM(Q42:AB42))</f>
        <v/>
      </c>
      <c r="AD42" s="860"/>
      <c r="AE42" s="861"/>
      <c r="AF42" s="856"/>
      <c r="AG42" s="857"/>
      <c r="AH42" s="858"/>
      <c r="AI42" s="856"/>
      <c r="AJ42" s="857"/>
      <c r="AK42" s="858"/>
      <c r="AL42" s="856"/>
      <c r="AM42" s="857"/>
      <c r="AN42" s="858"/>
      <c r="AO42" s="862" t="str">
        <f>IF(COUNT($Q42:$AB42,$AF42:$AN42,$AR42)=0,"",SUM(AF42:AN42))</f>
        <v/>
      </c>
      <c r="AP42" s="863"/>
      <c r="AQ42" s="864"/>
      <c r="AR42" s="856"/>
      <c r="AS42" s="857"/>
      <c r="AT42" s="858"/>
    </row>
    <row r="43" spans="1:46" s="14" customFormat="1" ht="12" customHeight="1">
      <c r="A43" s="838"/>
      <c r="B43" s="797"/>
      <c r="C43" s="798"/>
      <c r="D43" s="799"/>
      <c r="E43" s="839"/>
      <c r="F43" s="839"/>
      <c r="G43" s="839"/>
      <c r="H43" s="839"/>
      <c r="I43" s="839"/>
      <c r="J43" s="840"/>
      <c r="K43" s="840"/>
      <c r="L43" s="840"/>
      <c r="M43" s="841"/>
      <c r="N43" s="797"/>
      <c r="O43" s="798"/>
      <c r="P43" s="799"/>
      <c r="Q43" s="806" t="str">
        <f>IF(COUNT($Q42:$AB42,$AF42:$AN42,$AR42)=0,"",ROUND(Q42/SUM($Q42:$AB42,$AF42:$AN42,$AR42),3))</f>
        <v/>
      </c>
      <c r="R43" s="807"/>
      <c r="S43" s="808"/>
      <c r="T43" s="806" t="str">
        <f>IF(COUNT($Q42:$AB42,$AF42:$AN42,$AR42)=0,"",ROUND(T42/SUM($Q42:$AB42,$AF42:$AN42,$AR42),3))</f>
        <v/>
      </c>
      <c r="U43" s="807"/>
      <c r="V43" s="808"/>
      <c r="W43" s="806" t="str">
        <f>IF(COUNT($Q42:$AB42,$AF42:$AN42,$AR42)=0,"",ROUND(W42/SUM($Q42:$AB42,$AF42:$AN42,$AR42),3))</f>
        <v/>
      </c>
      <c r="X43" s="807"/>
      <c r="Y43" s="808"/>
      <c r="Z43" s="806" t="str">
        <f>IF(COUNT($Q42:$AB42,$AF42:$AN42,$AR42)=0,"",ROUND(Z42/SUM($Q42:$AB42,$AF42:$AN42,$AR42),3))</f>
        <v/>
      </c>
      <c r="AA43" s="807"/>
      <c r="AB43" s="808"/>
      <c r="AC43" s="806" t="str">
        <f>IF(COUNT($Q42:$AB42,$AF42:$AN42,$AR42)=0,"",ROUND(AC42/SUM($Q42:$AB42,$AF42:$AN42,$AR42),3))</f>
        <v/>
      </c>
      <c r="AD43" s="807"/>
      <c r="AE43" s="808"/>
      <c r="AF43" s="812" t="str">
        <f>IF(COUNT($Q42:$AB42,$AF42:$AN42,$AR42)=0,"",ROUND(AF42/SUM($Q42:$AB42,$AF42:$AN42,$AR42),3))</f>
        <v/>
      </c>
      <c r="AG43" s="813"/>
      <c r="AH43" s="814"/>
      <c r="AI43" s="812" t="str">
        <f>IF(COUNT($Q42:$AB42,$AF42:$AN42,$AR42)=0,"",ROUND(AI42/SUM($Q42:$AB42,$AF42:$AN42,$AR42),3))</f>
        <v/>
      </c>
      <c r="AJ43" s="813"/>
      <c r="AK43" s="814"/>
      <c r="AL43" s="812" t="str">
        <f>IF(COUNT($Q42:$AB42,$AF42:$AN42,$AR42)=0,"",ROUND(AL42/SUM($Q42:$AB42,$AF42:$AN42,$AR42),3))</f>
        <v/>
      </c>
      <c r="AM43" s="813"/>
      <c r="AN43" s="814"/>
      <c r="AO43" s="812" t="str">
        <f>IF(COUNT($Q42:$AB42,$AF42:$AN42,$AR42)=0,"",ROUND(AO42/SUM($Q42:$AB42,$AF42:$AN42,$AR42),3))</f>
        <v/>
      </c>
      <c r="AP43" s="813"/>
      <c r="AQ43" s="814"/>
      <c r="AR43" s="829" t="str">
        <f>IF(COUNT($Q42:$AB42,$AF42:$AN42,$AR42)=0,"",ROUND(AR42/SUM($Q42:$AB42,$AF42:$AN42,$AR42),3))</f>
        <v/>
      </c>
      <c r="AS43" s="830"/>
      <c r="AT43" s="831"/>
    </row>
    <row r="44" spans="1:46" s="14" customFormat="1" ht="12" customHeight="1">
      <c r="A44" s="838"/>
      <c r="B44" s="800"/>
      <c r="C44" s="801"/>
      <c r="D44" s="802"/>
      <c r="E44" s="839"/>
      <c r="F44" s="839"/>
      <c r="G44" s="839"/>
      <c r="H44" s="839"/>
      <c r="I44" s="839"/>
      <c r="J44" s="840"/>
      <c r="K44" s="840"/>
      <c r="L44" s="840"/>
      <c r="M44" s="841"/>
      <c r="N44" s="800"/>
      <c r="O44" s="801"/>
      <c r="P44" s="802"/>
      <c r="Q44" s="775" t="str">
        <f>IF(COUNT($Q42:$AB42,$AF42:$AN42,$AR42)=0,"",$J42*(Q42/($AC42+$AO42+$AR42)))</f>
        <v/>
      </c>
      <c r="R44" s="776"/>
      <c r="S44" s="777"/>
      <c r="T44" s="775" t="str">
        <f>IF(COUNT($Q42:$AB42,$AF42:$AN42,$AR42)=0,"",$J42*(T42/($AC42+$AO42+$AR42)))</f>
        <v/>
      </c>
      <c r="U44" s="776"/>
      <c r="V44" s="777"/>
      <c r="W44" s="775" t="str">
        <f>IF(COUNT($Q42:$AB42,$AF42:$AN42,$AR42)=0,"",$J42*(W42/($AC42+$AO42+$AR42)))</f>
        <v/>
      </c>
      <c r="X44" s="776"/>
      <c r="Y44" s="777"/>
      <c r="Z44" s="775" t="str">
        <f>IF(COUNT($Q42:$AB42,$AF42:$AN42,$AR42)=0,"",$J42*(Z42/($AC42+$AO42+$AR42)))</f>
        <v/>
      </c>
      <c r="AA44" s="776"/>
      <c r="AB44" s="777"/>
      <c r="AC44" s="775" t="str">
        <f>IF(COUNT($Q42:$AB42,$AF42:$AN42,$AR42)=0,"",$J42*(AC42/($AC42+$AO42+$AR42)))</f>
        <v/>
      </c>
      <c r="AD44" s="776"/>
      <c r="AE44" s="777"/>
      <c r="AF44" s="769" t="str">
        <f>IF(COUNT($Q42:$AB42,$AF42:$AN42,$AR42)=0,"",$J42*(AF42/($AC42+$AO42+$AR42)))</f>
        <v/>
      </c>
      <c r="AG44" s="770"/>
      <c r="AH44" s="771"/>
      <c r="AI44" s="769" t="str">
        <f>IF(COUNT($Q42:$AB42,$AF42:$AN42,$AR42)=0,"",$J42*(AI42/($AC42+$AO42+$AR42)))</f>
        <v/>
      </c>
      <c r="AJ44" s="770"/>
      <c r="AK44" s="771"/>
      <c r="AL44" s="769" t="str">
        <f>IF(COUNT($Q42:$AB42,$AF42:$AN42,$AR42)=0,"",$J42*(AL42/($AC42+$AO42+$AR42)))</f>
        <v/>
      </c>
      <c r="AM44" s="770"/>
      <c r="AN44" s="771"/>
      <c r="AO44" s="769" t="str">
        <f>IF(COUNT($Q42:$AB42,$AF42:$AN42,$AR42)=0,"",$J42*(AO42/($AC42+$AO42+$AR42)))</f>
        <v/>
      </c>
      <c r="AP44" s="770"/>
      <c r="AQ44" s="771"/>
      <c r="AR44" s="766" t="str">
        <f>IF(COUNT($Q42:$AB42,$AF42:$AN42,$AR42)=0,"",$J42*(AR42/($AC42+$AO42+$AR42)))</f>
        <v/>
      </c>
      <c r="AS44" s="767"/>
      <c r="AT44" s="768"/>
    </row>
    <row r="45" spans="1:46" s="14" customFormat="1" ht="12" customHeight="1">
      <c r="A45" s="13"/>
      <c r="B45" s="782" t="s">
        <v>182</v>
      </c>
      <c r="C45" s="783"/>
      <c r="D45" s="783"/>
      <c r="E45" s="783"/>
      <c r="F45" s="783"/>
      <c r="G45" s="783"/>
      <c r="H45" s="783"/>
      <c r="I45" s="783"/>
      <c r="J45" s="835">
        <f>IF(COUNT(J15:M44)=0,"",SUM(J15:M44))</f>
        <v>0</v>
      </c>
      <c r="K45" s="836"/>
      <c r="L45" s="836"/>
      <c r="M45" s="837"/>
      <c r="N45" s="838"/>
      <c r="O45" s="838"/>
      <c r="P45" s="838"/>
      <c r="Q45" s="775">
        <f>IF(COUNT(Q15,Q18,Q21,Q24,Q27,Q30,Q33,Q36,Q39,Q42)=0,"",SUM(Q17,Q20,Q23,Q26,Q29,Q32,Q35,Q38,Q41,Q44))</f>
        <v>0</v>
      </c>
      <c r="R45" s="776"/>
      <c r="S45" s="777"/>
      <c r="T45" s="775">
        <f>IF(COUNT(T15,T18,T21,T24,T27,T30,T33,T36,T39,T42)=0,"",SUM(T17,T20,T23,T26,T29,T32,T35,T38,T41,T44))</f>
        <v>0</v>
      </c>
      <c r="U45" s="776"/>
      <c r="V45" s="777"/>
      <c r="W45" s="775">
        <f>IF(COUNT(W15,W18,W21,W24,W27,W30,W33,W36,W39,W42)=0,"",SUM(W17,W20,W23,W26,W29,W32,W35,W38,W41,W44))</f>
        <v>0</v>
      </c>
      <c r="X45" s="776"/>
      <c r="Y45" s="777"/>
      <c r="Z45" s="775" t="str">
        <f>IF(COUNT(Z15,Z18,Z21,Z24,Z27,Z30,Z33,Z36,Z39,Z42)=0,"",SUM(Z17,Z20,Z23,Z26,Z29,Z32,Z35,Z38,Z41,Z44))</f>
        <v/>
      </c>
      <c r="AA45" s="776"/>
      <c r="AB45" s="777"/>
      <c r="AC45" s="775">
        <f>IF(COUNT(AC15,AC18,AC21,AC24,AC27,AC30,AC33,AC36,AC39,AC42)=0,"",SUM(AC17,AC20,AC23,AC26,AC29,AC32,AC35,AC38,AC41,AC44))</f>
        <v>0</v>
      </c>
      <c r="AD45" s="776"/>
      <c r="AE45" s="777"/>
      <c r="AF45" s="769">
        <f>IF(COUNT(AF15,AF18,AF21,AF24,AF27,AF30,AF33,AF36,AF39,AF42)=0,"",SUM(AF17,AF20,AF23,AF26,AF29,AF32,AF35,AF38,AF41,AF44))</f>
        <v>0</v>
      </c>
      <c r="AG45" s="770"/>
      <c r="AH45" s="771"/>
      <c r="AI45" s="769" t="str">
        <f>IF(COUNT(AI15,AI18,AI21,AI24,AI27,AI30,AI33,AI36,AI39,AI42)=0,"",SUM(AI17,AI20,AI23,AI26,AI29,AI32,AI35,AI38,AI41,AI44))</f>
        <v/>
      </c>
      <c r="AJ45" s="770"/>
      <c r="AK45" s="771"/>
      <c r="AL45" s="769" t="str">
        <f>IF(COUNT(AL15,AL18,AL21,AL24,AL27,AL30,AL33,AL36,AL39,AL42)=0,"",SUM(AL17,AL20,AL23,AL26,AL29,AL32,AL35,AL38,AL41,AL44))</f>
        <v/>
      </c>
      <c r="AM45" s="770"/>
      <c r="AN45" s="771"/>
      <c r="AO45" s="769">
        <f>IF(COUNT(AO15,AO18,AO21,AO24,AO27,AO30,AO33,AO36,AO39,AO42)=0,"",SUM(AO17,AO20,AO23,AO26,AO29,AO32,AO35,AO38,AO41,AO44))</f>
        <v>0</v>
      </c>
      <c r="AP45" s="770"/>
      <c r="AQ45" s="771"/>
      <c r="AR45" s="766">
        <f>IF(COUNT(AR15,AR18,AR21,AR24,AR27,AR30,AR33,AR36,AR39,AR42)=0,"",SUM(AR17,AR20,AR23,AR26,AR29,AR32,AR35,AR38,AR41,AR44))</f>
        <v>0</v>
      </c>
      <c r="AS45" s="767"/>
      <c r="AT45" s="768"/>
    </row>
    <row r="46" spans="1:46" s="14" customFormat="1" ht="12" customHeight="1">
      <c r="A46" s="16"/>
      <c r="B46" s="16"/>
      <c r="C46" s="16"/>
      <c r="D46" s="16"/>
      <c r="E46" s="16"/>
      <c r="F46" s="16"/>
      <c r="G46" s="16"/>
      <c r="H46" s="16"/>
      <c r="I46" s="16"/>
      <c r="J46" s="496"/>
      <c r="K46" s="496"/>
      <c r="L46" s="496"/>
      <c r="M46" s="496"/>
      <c r="N46" s="16"/>
      <c r="O46" s="16"/>
      <c r="P46" s="16"/>
      <c r="Q46" s="165"/>
      <c r="R46" s="165"/>
      <c r="S46" s="165"/>
      <c r="T46" s="165"/>
      <c r="U46" s="165"/>
      <c r="V46" s="165"/>
      <c r="W46" s="165"/>
      <c r="X46" s="165"/>
      <c r="Y46" s="165"/>
      <c r="Z46" s="165"/>
      <c r="AA46" s="165"/>
      <c r="AB46" s="165"/>
      <c r="AC46" s="165"/>
      <c r="AD46" s="165"/>
      <c r="AE46" s="165"/>
      <c r="AF46" s="165"/>
      <c r="AG46" s="165"/>
      <c r="AH46" s="165"/>
      <c r="AI46" s="165"/>
      <c r="AJ46" s="165"/>
      <c r="AK46" s="165"/>
      <c r="AL46" s="165"/>
      <c r="AM46" s="165"/>
      <c r="AN46" s="165"/>
      <c r="AO46" s="165"/>
      <c r="AP46" s="165"/>
      <c r="AQ46" s="165"/>
      <c r="AR46" s="165"/>
      <c r="AS46" s="165"/>
      <c r="AT46" s="165"/>
    </row>
    <row r="47" spans="1:46" s="14" customFormat="1" ht="12" customHeight="1">
      <c r="A47" s="16"/>
      <c r="B47" s="16"/>
      <c r="C47" s="16"/>
      <c r="D47" s="16"/>
      <c r="E47" s="16"/>
      <c r="F47" s="16"/>
      <c r="G47" s="16"/>
      <c r="H47" s="16"/>
      <c r="I47" s="16"/>
      <c r="J47" s="496"/>
      <c r="K47" s="496"/>
      <c r="L47" s="496"/>
      <c r="M47" s="496"/>
      <c r="N47" s="16"/>
      <c r="O47" s="16"/>
      <c r="P47" s="16"/>
      <c r="Q47" s="165"/>
      <c r="R47" s="165"/>
      <c r="S47" s="165"/>
      <c r="T47" s="165"/>
      <c r="U47" s="165"/>
      <c r="V47" s="165"/>
      <c r="W47" s="165"/>
      <c r="X47" s="165"/>
      <c r="Y47" s="165"/>
      <c r="Z47" s="165"/>
      <c r="AA47" s="165"/>
      <c r="AB47" s="165"/>
      <c r="AC47" s="165"/>
      <c r="AD47" s="165"/>
      <c r="AE47" s="165"/>
      <c r="AF47" s="165"/>
      <c r="AG47" s="165"/>
      <c r="AH47" s="165"/>
      <c r="AI47" s="165"/>
      <c r="AJ47" s="165"/>
      <c r="AK47" s="165"/>
      <c r="AL47" s="165"/>
      <c r="AM47" s="165"/>
      <c r="AN47" s="165"/>
      <c r="AO47" s="165"/>
      <c r="AP47" s="165"/>
      <c r="AQ47" s="165"/>
      <c r="AR47" s="165"/>
      <c r="AS47" s="165"/>
      <c r="AT47" s="165"/>
    </row>
    <row r="48" spans="1:46" s="2" customFormat="1" ht="12" customHeight="1">
      <c r="B48" s="67"/>
      <c r="C48" s="67"/>
      <c r="D48" s="67"/>
      <c r="E48" s="67"/>
      <c r="F48" s="67"/>
      <c r="G48" s="67"/>
      <c r="H48" s="67"/>
      <c r="I48" s="67"/>
      <c r="J48" s="67"/>
      <c r="K48" s="68"/>
      <c r="L48" s="68"/>
      <c r="M48" s="68"/>
      <c r="N48" s="68"/>
      <c r="O48" s="68"/>
      <c r="P48" s="68"/>
      <c r="Q48" s="68"/>
      <c r="R48" s="68"/>
      <c r="S48" s="68"/>
      <c r="T48" s="3"/>
      <c r="U48" s="3"/>
      <c r="V48" s="3"/>
      <c r="W48" s="3"/>
      <c r="X48" s="3"/>
      <c r="Y48" s="3"/>
      <c r="Z48" s="3"/>
      <c r="AA48" s="3"/>
      <c r="AB48" s="3"/>
      <c r="AC48" s="3"/>
      <c r="AD48" s="3"/>
      <c r="AE48" s="51"/>
      <c r="AF48" s="67"/>
      <c r="AG48" s="67"/>
      <c r="AH48" s="67"/>
      <c r="AI48" s="67"/>
      <c r="AJ48" s="67"/>
      <c r="AK48" s="67"/>
      <c r="AS48" s="117"/>
      <c r="AT48" s="51" t="s">
        <v>241</v>
      </c>
    </row>
    <row r="49" spans="1:46" s="2" customFormat="1" ht="12" customHeight="1">
      <c r="A49" s="66"/>
      <c r="B49" s="4"/>
      <c r="C49" s="4"/>
      <c r="D49" s="4"/>
      <c r="E49" s="4"/>
      <c r="F49" s="4"/>
      <c r="G49" s="4"/>
      <c r="H49" s="4"/>
      <c r="I49" s="4"/>
      <c r="J49" s="4"/>
      <c r="K49" s="4"/>
      <c r="L49" s="4"/>
      <c r="M49" s="4"/>
      <c r="N49" s="4"/>
      <c r="O49" s="4"/>
      <c r="P49" s="4"/>
      <c r="Q49" s="4"/>
      <c r="R49" s="4"/>
      <c r="S49" s="4"/>
      <c r="T49" s="5"/>
      <c r="U49" s="1"/>
      <c r="V49" s="5"/>
      <c r="W49" s="1"/>
      <c r="X49" s="5"/>
      <c r="Y49" s="1"/>
      <c r="Z49" s="4"/>
      <c r="AC49" s="1"/>
      <c r="AD49" s="1"/>
      <c r="AE49" s="1"/>
      <c r="AF49" s="1"/>
      <c r="AG49" s="1"/>
      <c r="AH49" s="1"/>
      <c r="AI49" s="842" t="s">
        <v>162</v>
      </c>
      <c r="AJ49" s="842"/>
      <c r="AK49" s="842"/>
      <c r="AL49" s="843"/>
      <c r="AM49" s="843"/>
      <c r="AN49" s="843"/>
      <c r="AO49" s="843"/>
      <c r="AP49" s="843"/>
      <c r="AQ49" s="843"/>
      <c r="AR49" s="843"/>
      <c r="AS49" s="843"/>
      <c r="AT49" s="843"/>
    </row>
    <row r="50" spans="1:46" s="3" customFormat="1" ht="12" customHeight="1">
      <c r="A50" s="67"/>
      <c r="B50" s="67"/>
      <c r="C50" s="67"/>
      <c r="D50" s="67"/>
      <c r="E50" s="67"/>
      <c r="F50" s="67"/>
      <c r="G50" s="67"/>
      <c r="H50" s="67"/>
      <c r="I50" s="67"/>
      <c r="J50" s="67"/>
      <c r="K50" s="67"/>
      <c r="L50" s="67"/>
      <c r="M50" s="67"/>
      <c r="N50" s="67"/>
      <c r="O50" s="67"/>
      <c r="P50" s="67"/>
      <c r="Q50" s="67"/>
      <c r="R50" s="67"/>
      <c r="S50" s="67"/>
      <c r="T50" s="67"/>
      <c r="U50" s="67"/>
      <c r="V50" s="67"/>
      <c r="W50" s="67"/>
      <c r="X50" s="67"/>
      <c r="Y50" s="67"/>
      <c r="Z50" s="2"/>
      <c r="AC50" s="1"/>
      <c r="AD50" s="1"/>
      <c r="AE50" s="1"/>
      <c r="AF50" s="1"/>
      <c r="AG50" s="1"/>
      <c r="AH50" s="1"/>
      <c r="AI50" s="842" t="s">
        <v>163</v>
      </c>
      <c r="AJ50" s="842"/>
      <c r="AK50" s="842"/>
      <c r="AL50" s="844" t="s">
        <v>288</v>
      </c>
      <c r="AM50" s="844"/>
      <c r="AN50" s="844"/>
      <c r="AO50" s="844"/>
      <c r="AP50" s="844"/>
      <c r="AQ50" s="844"/>
      <c r="AR50" s="844"/>
      <c r="AS50" s="844"/>
      <c r="AT50" s="844"/>
    </row>
    <row r="51" spans="1:46" s="3" customFormat="1" ht="12" customHeight="1">
      <c r="A51" s="8" t="s">
        <v>133</v>
      </c>
      <c r="B51" s="9"/>
      <c r="C51" s="9"/>
      <c r="D51" s="9"/>
      <c r="E51" s="9"/>
      <c r="F51" s="9"/>
      <c r="G51" s="9"/>
      <c r="H51" s="9"/>
      <c r="I51" s="9"/>
      <c r="J51" s="9"/>
      <c r="K51" s="9"/>
      <c r="L51" s="9"/>
      <c r="M51" s="7"/>
      <c r="O51" s="9"/>
      <c r="P51" s="9"/>
      <c r="Q51" s="9"/>
      <c r="R51" s="9"/>
      <c r="S51" s="10"/>
      <c r="AE51" s="12"/>
      <c r="AF51" s="9"/>
      <c r="AG51" s="9"/>
      <c r="AH51" s="10"/>
      <c r="AI51" s="10"/>
      <c r="AJ51" s="11"/>
      <c r="AK51" s="10"/>
      <c r="AT51" s="12" t="s">
        <v>176</v>
      </c>
    </row>
    <row r="52" spans="1:46" s="3" customFormat="1" ht="12" customHeight="1">
      <c r="A52" s="838" t="s">
        <v>170</v>
      </c>
      <c r="B52" s="845" t="s">
        <v>171</v>
      </c>
      <c r="C52" s="846"/>
      <c r="D52" s="847"/>
      <c r="E52" s="845" t="s">
        <v>108</v>
      </c>
      <c r="F52" s="846"/>
      <c r="G52" s="846"/>
      <c r="H52" s="846"/>
      <c r="I52" s="847"/>
      <c r="J52" s="891" t="s">
        <v>172</v>
      </c>
      <c r="K52" s="892"/>
      <c r="L52" s="892"/>
      <c r="M52" s="893"/>
      <c r="N52" s="845" t="s">
        <v>173</v>
      </c>
      <c r="O52" s="846"/>
      <c r="P52" s="847"/>
      <c r="Q52" s="828" t="s">
        <v>183</v>
      </c>
      <c r="R52" s="828"/>
      <c r="S52" s="828"/>
      <c r="T52" s="828"/>
      <c r="U52" s="828"/>
      <c r="V52" s="828"/>
      <c r="W52" s="828"/>
      <c r="X52" s="828"/>
      <c r="Y52" s="828"/>
      <c r="Z52" s="828"/>
      <c r="AA52" s="828"/>
      <c r="AB52" s="828"/>
      <c r="AC52" s="828"/>
      <c r="AD52" s="828"/>
      <c r="AE52" s="828"/>
      <c r="AF52" s="815" t="s">
        <v>184</v>
      </c>
      <c r="AG52" s="816"/>
      <c r="AH52" s="816"/>
      <c r="AI52" s="816"/>
      <c r="AJ52" s="816"/>
      <c r="AK52" s="816"/>
      <c r="AL52" s="816"/>
      <c r="AM52" s="816"/>
      <c r="AN52" s="816"/>
      <c r="AO52" s="816"/>
      <c r="AP52" s="816"/>
      <c r="AQ52" s="817"/>
      <c r="AR52" s="824" t="s">
        <v>164</v>
      </c>
      <c r="AS52" s="824"/>
      <c r="AT52" s="824"/>
    </row>
    <row r="53" spans="1:46" s="3" customFormat="1" ht="12" customHeight="1">
      <c r="A53" s="838"/>
      <c r="B53" s="848"/>
      <c r="C53" s="849"/>
      <c r="D53" s="850"/>
      <c r="E53" s="848"/>
      <c r="F53" s="849"/>
      <c r="G53" s="849"/>
      <c r="H53" s="849"/>
      <c r="I53" s="850"/>
      <c r="J53" s="894"/>
      <c r="K53" s="895"/>
      <c r="L53" s="895"/>
      <c r="M53" s="896"/>
      <c r="N53" s="848"/>
      <c r="O53" s="849"/>
      <c r="P53" s="850"/>
      <c r="Q53" s="821" t="s">
        <v>129</v>
      </c>
      <c r="R53" s="822"/>
      <c r="S53" s="823"/>
      <c r="T53" s="821" t="s">
        <v>131</v>
      </c>
      <c r="U53" s="822"/>
      <c r="V53" s="823"/>
      <c r="W53" s="821" t="s">
        <v>132</v>
      </c>
      <c r="X53" s="822"/>
      <c r="Y53" s="823"/>
      <c r="Z53" s="794" t="s">
        <v>165</v>
      </c>
      <c r="AA53" s="795"/>
      <c r="AB53" s="796"/>
      <c r="AC53" s="794" t="s">
        <v>166</v>
      </c>
      <c r="AD53" s="795"/>
      <c r="AE53" s="796"/>
      <c r="AF53" s="821" t="s">
        <v>174</v>
      </c>
      <c r="AG53" s="822"/>
      <c r="AH53" s="823"/>
      <c r="AI53" s="821" t="s">
        <v>181</v>
      </c>
      <c r="AJ53" s="822"/>
      <c r="AK53" s="823"/>
      <c r="AL53" s="794" t="s">
        <v>165</v>
      </c>
      <c r="AM53" s="795"/>
      <c r="AN53" s="796"/>
      <c r="AO53" s="794" t="s">
        <v>166</v>
      </c>
      <c r="AP53" s="795"/>
      <c r="AQ53" s="796"/>
      <c r="AR53" s="824"/>
      <c r="AS53" s="824"/>
      <c r="AT53" s="824"/>
    </row>
    <row r="54" spans="1:46" s="3" customFormat="1" ht="12" customHeight="1">
      <c r="A54" s="838"/>
      <c r="B54" s="848"/>
      <c r="C54" s="849"/>
      <c r="D54" s="850"/>
      <c r="E54" s="848"/>
      <c r="F54" s="849"/>
      <c r="G54" s="849"/>
      <c r="H54" s="849"/>
      <c r="I54" s="850"/>
      <c r="J54" s="894"/>
      <c r="K54" s="895"/>
      <c r="L54" s="895"/>
      <c r="M54" s="896"/>
      <c r="N54" s="848"/>
      <c r="O54" s="849"/>
      <c r="P54" s="850"/>
      <c r="Q54" s="818" t="str">
        <f>Q9</f>
        <v>青少年育成事業</v>
      </c>
      <c r="R54" s="819"/>
      <c r="S54" s="820"/>
      <c r="T54" s="818" t="str">
        <f>T9</f>
        <v>まちづくり事業</v>
      </c>
      <c r="U54" s="819"/>
      <c r="V54" s="820"/>
      <c r="W54" s="818" t="str">
        <f>W9</f>
        <v>環境事業</v>
      </c>
      <c r="X54" s="819"/>
      <c r="Y54" s="820"/>
      <c r="Z54" s="797"/>
      <c r="AA54" s="798"/>
      <c r="AB54" s="799"/>
      <c r="AC54" s="797"/>
      <c r="AD54" s="798"/>
      <c r="AE54" s="799"/>
      <c r="AF54" s="818" t="str">
        <f>AF9</f>
        <v>その他の
関連事業</v>
      </c>
      <c r="AG54" s="819"/>
      <c r="AH54" s="820"/>
      <c r="AI54" s="69"/>
      <c r="AJ54" s="70"/>
      <c r="AK54" s="71"/>
      <c r="AL54" s="797"/>
      <c r="AM54" s="798"/>
      <c r="AN54" s="799"/>
      <c r="AO54" s="797"/>
      <c r="AP54" s="798"/>
      <c r="AQ54" s="799"/>
      <c r="AR54" s="824"/>
      <c r="AS54" s="824"/>
      <c r="AT54" s="824"/>
    </row>
    <row r="55" spans="1:46" s="3" customFormat="1" ht="12" customHeight="1">
      <c r="A55" s="838"/>
      <c r="B55" s="848"/>
      <c r="C55" s="849"/>
      <c r="D55" s="850"/>
      <c r="E55" s="848"/>
      <c r="F55" s="849"/>
      <c r="G55" s="849"/>
      <c r="H55" s="849"/>
      <c r="I55" s="850"/>
      <c r="J55" s="894"/>
      <c r="K55" s="895"/>
      <c r="L55" s="895"/>
      <c r="M55" s="896"/>
      <c r="N55" s="848"/>
      <c r="O55" s="849"/>
      <c r="P55" s="850"/>
      <c r="Q55" s="797"/>
      <c r="R55" s="798"/>
      <c r="S55" s="799"/>
      <c r="T55" s="797"/>
      <c r="U55" s="798"/>
      <c r="V55" s="799"/>
      <c r="W55" s="797"/>
      <c r="X55" s="798"/>
      <c r="Y55" s="799"/>
      <c r="Z55" s="797"/>
      <c r="AA55" s="798"/>
      <c r="AB55" s="799"/>
      <c r="AC55" s="797"/>
      <c r="AD55" s="798"/>
      <c r="AE55" s="799"/>
      <c r="AF55" s="797"/>
      <c r="AG55" s="798"/>
      <c r="AH55" s="799"/>
      <c r="AI55" s="44"/>
      <c r="AJ55" s="45"/>
      <c r="AK55" s="46"/>
      <c r="AL55" s="797"/>
      <c r="AM55" s="798"/>
      <c r="AN55" s="799"/>
      <c r="AO55" s="797"/>
      <c r="AP55" s="798"/>
      <c r="AQ55" s="799"/>
      <c r="AR55" s="824"/>
      <c r="AS55" s="824"/>
      <c r="AT55" s="824"/>
    </row>
    <row r="56" spans="1:46" s="3" customFormat="1" ht="12" customHeight="1">
      <c r="A56" s="838"/>
      <c r="B56" s="848"/>
      <c r="C56" s="849"/>
      <c r="D56" s="850"/>
      <c r="E56" s="848"/>
      <c r="F56" s="849"/>
      <c r="G56" s="849"/>
      <c r="H56" s="849"/>
      <c r="I56" s="850"/>
      <c r="J56" s="894"/>
      <c r="K56" s="895"/>
      <c r="L56" s="895"/>
      <c r="M56" s="896"/>
      <c r="N56" s="848"/>
      <c r="O56" s="849"/>
      <c r="P56" s="850"/>
      <c r="Q56" s="797"/>
      <c r="R56" s="798"/>
      <c r="S56" s="799"/>
      <c r="T56" s="797"/>
      <c r="U56" s="798"/>
      <c r="V56" s="799"/>
      <c r="W56" s="797"/>
      <c r="X56" s="798"/>
      <c r="Y56" s="799"/>
      <c r="Z56" s="797"/>
      <c r="AA56" s="798"/>
      <c r="AB56" s="799"/>
      <c r="AC56" s="797"/>
      <c r="AD56" s="798"/>
      <c r="AE56" s="799"/>
      <c r="AF56" s="797"/>
      <c r="AG56" s="798"/>
      <c r="AH56" s="799"/>
      <c r="AI56" s="44"/>
      <c r="AJ56" s="45"/>
      <c r="AK56" s="46"/>
      <c r="AL56" s="797"/>
      <c r="AM56" s="798"/>
      <c r="AN56" s="799"/>
      <c r="AO56" s="797"/>
      <c r="AP56" s="798"/>
      <c r="AQ56" s="799"/>
      <c r="AR56" s="824"/>
      <c r="AS56" s="824"/>
      <c r="AT56" s="824"/>
    </row>
    <row r="57" spans="1:46" s="3" customFormat="1" ht="12" customHeight="1">
      <c r="A57" s="838"/>
      <c r="B57" s="848"/>
      <c r="C57" s="849"/>
      <c r="D57" s="850"/>
      <c r="E57" s="848"/>
      <c r="F57" s="849"/>
      <c r="G57" s="849"/>
      <c r="H57" s="849"/>
      <c r="I57" s="850"/>
      <c r="J57" s="894"/>
      <c r="K57" s="895"/>
      <c r="L57" s="895"/>
      <c r="M57" s="896"/>
      <c r="N57" s="848"/>
      <c r="O57" s="849"/>
      <c r="P57" s="850"/>
      <c r="Q57" s="797"/>
      <c r="R57" s="798"/>
      <c r="S57" s="799"/>
      <c r="T57" s="797"/>
      <c r="U57" s="798"/>
      <c r="V57" s="799"/>
      <c r="W57" s="797"/>
      <c r="X57" s="798"/>
      <c r="Y57" s="799"/>
      <c r="Z57" s="797"/>
      <c r="AA57" s="798"/>
      <c r="AB57" s="799"/>
      <c r="AC57" s="797"/>
      <c r="AD57" s="798"/>
      <c r="AE57" s="799"/>
      <c r="AF57" s="797"/>
      <c r="AG57" s="798"/>
      <c r="AH57" s="799"/>
      <c r="AI57" s="44"/>
      <c r="AJ57" s="45"/>
      <c r="AK57" s="46"/>
      <c r="AL57" s="797"/>
      <c r="AM57" s="798"/>
      <c r="AN57" s="799"/>
      <c r="AO57" s="797"/>
      <c r="AP57" s="798"/>
      <c r="AQ57" s="799"/>
      <c r="AR57" s="824"/>
      <c r="AS57" s="824"/>
      <c r="AT57" s="824"/>
    </row>
    <row r="58" spans="1:46" s="3" customFormat="1" ht="12" customHeight="1">
      <c r="A58" s="838"/>
      <c r="B58" s="848"/>
      <c r="C58" s="849"/>
      <c r="D58" s="850"/>
      <c r="E58" s="848"/>
      <c r="F58" s="849"/>
      <c r="G58" s="849"/>
      <c r="H58" s="849"/>
      <c r="I58" s="850"/>
      <c r="J58" s="894"/>
      <c r="K58" s="895"/>
      <c r="L58" s="895"/>
      <c r="M58" s="896"/>
      <c r="N58" s="848"/>
      <c r="O58" s="849"/>
      <c r="P58" s="850"/>
      <c r="Q58" s="797"/>
      <c r="R58" s="798"/>
      <c r="S58" s="799"/>
      <c r="T58" s="797"/>
      <c r="U58" s="798"/>
      <c r="V58" s="799"/>
      <c r="W58" s="797"/>
      <c r="X58" s="798"/>
      <c r="Y58" s="799"/>
      <c r="Z58" s="797"/>
      <c r="AA58" s="798"/>
      <c r="AB58" s="799"/>
      <c r="AC58" s="797"/>
      <c r="AD58" s="798"/>
      <c r="AE58" s="799"/>
      <c r="AF58" s="797"/>
      <c r="AG58" s="798"/>
      <c r="AH58" s="799"/>
      <c r="AI58" s="854"/>
      <c r="AJ58" s="854"/>
      <c r="AK58" s="854"/>
      <c r="AL58" s="797"/>
      <c r="AM58" s="798"/>
      <c r="AN58" s="799"/>
      <c r="AO58" s="797"/>
      <c r="AP58" s="798"/>
      <c r="AQ58" s="799"/>
      <c r="AR58" s="824"/>
      <c r="AS58" s="824"/>
      <c r="AT58" s="824"/>
    </row>
    <row r="59" spans="1:46" s="3" customFormat="1" ht="12" customHeight="1">
      <c r="A59" s="838"/>
      <c r="B59" s="851"/>
      <c r="C59" s="852"/>
      <c r="D59" s="853"/>
      <c r="E59" s="851"/>
      <c r="F59" s="852"/>
      <c r="G59" s="852"/>
      <c r="H59" s="852"/>
      <c r="I59" s="853"/>
      <c r="J59" s="897"/>
      <c r="K59" s="898"/>
      <c r="L59" s="898"/>
      <c r="M59" s="899"/>
      <c r="N59" s="851"/>
      <c r="O59" s="852"/>
      <c r="P59" s="853"/>
      <c r="Q59" s="800"/>
      <c r="R59" s="801"/>
      <c r="S59" s="802"/>
      <c r="T59" s="800"/>
      <c r="U59" s="801"/>
      <c r="V59" s="802"/>
      <c r="W59" s="800"/>
      <c r="X59" s="801"/>
      <c r="Y59" s="802"/>
      <c r="Z59" s="800"/>
      <c r="AA59" s="801"/>
      <c r="AB59" s="802"/>
      <c r="AC59" s="800"/>
      <c r="AD59" s="801"/>
      <c r="AE59" s="802"/>
      <c r="AF59" s="800"/>
      <c r="AG59" s="801"/>
      <c r="AH59" s="802"/>
      <c r="AI59" s="855"/>
      <c r="AJ59" s="855"/>
      <c r="AK59" s="855"/>
      <c r="AL59" s="800"/>
      <c r="AM59" s="801"/>
      <c r="AN59" s="802"/>
      <c r="AO59" s="800"/>
      <c r="AP59" s="801"/>
      <c r="AQ59" s="802"/>
      <c r="AR59" s="824"/>
      <c r="AS59" s="824"/>
      <c r="AT59" s="824"/>
    </row>
    <row r="60" spans="1:46" s="3" customFormat="1" ht="12" customHeight="1">
      <c r="A60" s="838">
        <v>11</v>
      </c>
      <c r="B60" s="794"/>
      <c r="C60" s="795"/>
      <c r="D60" s="796"/>
      <c r="E60" s="839"/>
      <c r="F60" s="839"/>
      <c r="G60" s="839"/>
      <c r="H60" s="839"/>
      <c r="I60" s="839"/>
      <c r="J60" s="840"/>
      <c r="K60" s="840"/>
      <c r="L60" s="840"/>
      <c r="M60" s="841"/>
      <c r="N60" s="794"/>
      <c r="O60" s="795"/>
      <c r="P60" s="796"/>
      <c r="Q60" s="803"/>
      <c r="R60" s="804"/>
      <c r="S60" s="805"/>
      <c r="T60" s="803"/>
      <c r="U60" s="804"/>
      <c r="V60" s="805"/>
      <c r="W60" s="803"/>
      <c r="X60" s="804"/>
      <c r="Y60" s="805"/>
      <c r="Z60" s="803"/>
      <c r="AA60" s="804"/>
      <c r="AB60" s="805"/>
      <c r="AC60" s="825" t="str">
        <f>IF(COUNT($Q60:$AB60,$AF60:$AN60,$AR60)=0,"",SUM(Q60:AB60))</f>
        <v/>
      </c>
      <c r="AD60" s="826"/>
      <c r="AE60" s="827"/>
      <c r="AF60" s="803"/>
      <c r="AG60" s="804"/>
      <c r="AH60" s="805"/>
      <c r="AI60" s="803"/>
      <c r="AJ60" s="804"/>
      <c r="AK60" s="805"/>
      <c r="AL60" s="803"/>
      <c r="AM60" s="804"/>
      <c r="AN60" s="805"/>
      <c r="AO60" s="832" t="str">
        <f>IF(COUNT($Q60:$AB60,$AF60:$AN60,$AR60)=0,"",SUM(AF60:AN60))</f>
        <v/>
      </c>
      <c r="AP60" s="833"/>
      <c r="AQ60" s="834"/>
      <c r="AR60" s="803"/>
      <c r="AS60" s="804"/>
      <c r="AT60" s="805"/>
    </row>
    <row r="61" spans="1:46" s="3" customFormat="1" ht="12" customHeight="1">
      <c r="A61" s="838"/>
      <c r="B61" s="797"/>
      <c r="C61" s="798"/>
      <c r="D61" s="799"/>
      <c r="E61" s="839"/>
      <c r="F61" s="839"/>
      <c r="G61" s="839"/>
      <c r="H61" s="839"/>
      <c r="I61" s="839"/>
      <c r="J61" s="840"/>
      <c r="K61" s="840"/>
      <c r="L61" s="840"/>
      <c r="M61" s="841"/>
      <c r="N61" s="797"/>
      <c r="O61" s="798"/>
      <c r="P61" s="799"/>
      <c r="Q61" s="806" t="str">
        <f>IF(COUNT($Q60:$AB60,$AF60:$AN60,$AR60)=0,"",ROUND(Q60/SUM($Q60:$AB60,$AF60:$AN60,$AR60),3))</f>
        <v/>
      </c>
      <c r="R61" s="807"/>
      <c r="S61" s="808"/>
      <c r="T61" s="806" t="str">
        <f>IF(COUNT($Q60:$AB60,$AF60:$AN60,$AR60)=0,"",ROUND(T60/SUM($Q60:$AB60,$AF60:$AN60,$AR60),3))</f>
        <v/>
      </c>
      <c r="U61" s="807"/>
      <c r="V61" s="808"/>
      <c r="W61" s="806" t="str">
        <f>IF(COUNT($Q60:$AB60,$AF60:$AN60,$AR60)=0,"",ROUND(W60/SUM($Q60:$AB60,$AF60:$AN60,$AR60),3))</f>
        <v/>
      </c>
      <c r="X61" s="807"/>
      <c r="Y61" s="808"/>
      <c r="Z61" s="806" t="str">
        <f>IF(COUNT($Q60:$AB60,$AF60:$AN60,$AR60)=0,"",ROUND(Z60/SUM($Q60:$AB60,$AF60:$AN60,$AR60),3))</f>
        <v/>
      </c>
      <c r="AA61" s="807"/>
      <c r="AB61" s="808"/>
      <c r="AC61" s="806" t="str">
        <f>IF(COUNT($Q60:$AB60,$AF60:$AN60,$AR60)=0,"",ROUND(AC60/SUM($Q60:$AB60,$AF60:$AN60,$AR60),3))</f>
        <v/>
      </c>
      <c r="AD61" s="807"/>
      <c r="AE61" s="808"/>
      <c r="AF61" s="812" t="str">
        <f>IF(COUNT($Q60:$AB60,$AF60:$AN60,$AR60)=0,"",ROUND(AF60/SUM($Q60:$AB60,$AF60:$AN60,$AR60),3))</f>
        <v/>
      </c>
      <c r="AG61" s="813"/>
      <c r="AH61" s="814"/>
      <c r="AI61" s="812" t="str">
        <f>IF(COUNT($Q60:$AB60,$AF60:$AN60,$AR60)=0,"",ROUND(AI60/SUM($Q60:$AB60,$AF60:$AN60,$AR60),3))</f>
        <v/>
      </c>
      <c r="AJ61" s="813"/>
      <c r="AK61" s="814"/>
      <c r="AL61" s="812" t="str">
        <f>IF(COUNT($Q60:$AB60,$AF60:$AN60,$AR60)=0,"",ROUND(AL60/SUM($Q60:$AB60,$AF60:$AN60,$AR60),3))</f>
        <v/>
      </c>
      <c r="AM61" s="813"/>
      <c r="AN61" s="814"/>
      <c r="AO61" s="812" t="str">
        <f>IF(COUNT($Q60:$AB60,$AF60:$AN60,$AR60)=0,"",ROUND(AO60/SUM($Q60:$AB60,$AF60:$AN60,$AR60),3))</f>
        <v/>
      </c>
      <c r="AP61" s="813"/>
      <c r="AQ61" s="814"/>
      <c r="AR61" s="829" t="str">
        <f>IF(COUNT($Q60:$AB60,$AF60:$AN60,$AR60)=0,"",ROUND(AR60/SUM($Q60:$AB60,$AF60:$AN60,$AR60),3))</f>
        <v/>
      </c>
      <c r="AS61" s="830"/>
      <c r="AT61" s="831"/>
    </row>
    <row r="62" spans="1:46" s="3" customFormat="1" ht="12" customHeight="1">
      <c r="A62" s="838"/>
      <c r="B62" s="800"/>
      <c r="C62" s="801"/>
      <c r="D62" s="802"/>
      <c r="E62" s="839"/>
      <c r="F62" s="839"/>
      <c r="G62" s="839"/>
      <c r="H62" s="839"/>
      <c r="I62" s="839"/>
      <c r="J62" s="840"/>
      <c r="K62" s="840"/>
      <c r="L62" s="840"/>
      <c r="M62" s="841"/>
      <c r="N62" s="800"/>
      <c r="O62" s="801"/>
      <c r="P62" s="802"/>
      <c r="Q62" s="775" t="str">
        <f>IF(COUNT($Q60:$AB60,$AF60:$AN60,$AR60)=0,"",$J60*(Q60/($AC60+$AO60+$AR60)))</f>
        <v/>
      </c>
      <c r="R62" s="776"/>
      <c r="S62" s="777"/>
      <c r="T62" s="775" t="str">
        <f>IF(COUNT($Q60:$AB60,$AF60:$AN60,$AR60)=0,"",$J60*(T60/($AC60+$AO60+$AR60)))</f>
        <v/>
      </c>
      <c r="U62" s="776"/>
      <c r="V62" s="777"/>
      <c r="W62" s="775" t="str">
        <f>IF(COUNT($Q60:$AB60,$AF60:$AN60,$AR60)=0,"",$J60*(W60/($AC60+$AO60+$AR60)))</f>
        <v/>
      </c>
      <c r="X62" s="776"/>
      <c r="Y62" s="777"/>
      <c r="Z62" s="775" t="str">
        <f>IF(COUNT($Q60:$AB60,$AF60:$AN60,$AR60)=0,"",$J60*(Z60/($AC60+$AO60+$AR60)))</f>
        <v/>
      </c>
      <c r="AA62" s="776"/>
      <c r="AB62" s="777"/>
      <c r="AC62" s="775" t="str">
        <f>IF(COUNT($Q60:$AB60,$AF60:$AN60,$AR60)=0,"",$J60*(AC60/($AC60+$AO60+$AR60)))</f>
        <v/>
      </c>
      <c r="AD62" s="776"/>
      <c r="AE62" s="777"/>
      <c r="AF62" s="769" t="str">
        <f>IF(COUNT($Q60:$AB60,$AF60:$AN60,$AR60)=0,"",$J60*(AF60/($AC60+$AO60+$AR60)))</f>
        <v/>
      </c>
      <c r="AG62" s="770"/>
      <c r="AH62" s="771"/>
      <c r="AI62" s="769" t="str">
        <f>IF(COUNT($Q60:$AB60,$AF60:$AN60,$AR60)=0,"",$J60*(AI60/($AC60+$AO60+$AR60)))</f>
        <v/>
      </c>
      <c r="AJ62" s="770"/>
      <c r="AK62" s="771"/>
      <c r="AL62" s="769" t="str">
        <f>IF(COUNT($Q60:$AB60,$AF60:$AN60,$AR60)=0,"",$J60*(AL60/($AC60+$AO60+$AR60)))</f>
        <v/>
      </c>
      <c r="AM62" s="770"/>
      <c r="AN62" s="771"/>
      <c r="AO62" s="769" t="str">
        <f>IF(COUNT($Q60:$AB60,$AF60:$AN60,$AR60)=0,"",$J60*(AO60/($AC60+$AO60+$AR60)))</f>
        <v/>
      </c>
      <c r="AP62" s="770"/>
      <c r="AQ62" s="771"/>
      <c r="AR62" s="766" t="str">
        <f>IF(COUNT($Q60:$AB60,$AF60:$AN60,$AR60)=0,"",$J60*(AR60/($AC60+$AO60+$AR60)))</f>
        <v/>
      </c>
      <c r="AS62" s="767"/>
      <c r="AT62" s="768"/>
    </row>
    <row r="63" spans="1:46" s="3" customFormat="1" ht="12" customHeight="1">
      <c r="A63" s="838">
        <v>12</v>
      </c>
      <c r="B63" s="794"/>
      <c r="C63" s="795"/>
      <c r="D63" s="796"/>
      <c r="E63" s="839"/>
      <c r="F63" s="839"/>
      <c r="G63" s="839"/>
      <c r="H63" s="839"/>
      <c r="I63" s="839"/>
      <c r="J63" s="840"/>
      <c r="K63" s="840"/>
      <c r="L63" s="840"/>
      <c r="M63" s="841"/>
      <c r="N63" s="794"/>
      <c r="O63" s="795"/>
      <c r="P63" s="796"/>
      <c r="Q63" s="803"/>
      <c r="R63" s="804"/>
      <c r="S63" s="805"/>
      <c r="T63" s="803"/>
      <c r="U63" s="804"/>
      <c r="V63" s="805"/>
      <c r="W63" s="803"/>
      <c r="X63" s="804"/>
      <c r="Y63" s="805"/>
      <c r="Z63" s="803"/>
      <c r="AA63" s="804"/>
      <c r="AB63" s="805"/>
      <c r="AC63" s="825" t="str">
        <f>IF(COUNT($Q63:$AB63,$AF63:$AN63,$AR63)=0,"",SUM(Q63:AB63))</f>
        <v/>
      </c>
      <c r="AD63" s="826"/>
      <c r="AE63" s="827"/>
      <c r="AF63" s="803"/>
      <c r="AG63" s="804"/>
      <c r="AH63" s="805"/>
      <c r="AI63" s="803"/>
      <c r="AJ63" s="804"/>
      <c r="AK63" s="805"/>
      <c r="AL63" s="803"/>
      <c r="AM63" s="804"/>
      <c r="AN63" s="805"/>
      <c r="AO63" s="832" t="str">
        <f>IF(COUNT($Q63:$AB63,$AF63:$AN63,$AR63)=0,"",SUM(AF63:AN63))</f>
        <v/>
      </c>
      <c r="AP63" s="833"/>
      <c r="AQ63" s="834"/>
      <c r="AR63" s="803"/>
      <c r="AS63" s="804"/>
      <c r="AT63" s="805"/>
    </row>
    <row r="64" spans="1:46" s="3" customFormat="1" ht="12" customHeight="1">
      <c r="A64" s="838"/>
      <c r="B64" s="797"/>
      <c r="C64" s="798"/>
      <c r="D64" s="799"/>
      <c r="E64" s="839"/>
      <c r="F64" s="839"/>
      <c r="G64" s="839"/>
      <c r="H64" s="839"/>
      <c r="I64" s="839"/>
      <c r="J64" s="840"/>
      <c r="K64" s="840"/>
      <c r="L64" s="840"/>
      <c r="M64" s="841"/>
      <c r="N64" s="797"/>
      <c r="O64" s="798"/>
      <c r="P64" s="799"/>
      <c r="Q64" s="806" t="str">
        <f>IF(COUNT($Q63:$AB63,$AF63:$AN63,$AR63)=0,"",ROUND(Q63/SUM($Q63:$AB63,$AF63:$AN63,$AR63),3))</f>
        <v/>
      </c>
      <c r="R64" s="807"/>
      <c r="S64" s="808"/>
      <c r="T64" s="806" t="str">
        <f>IF(COUNT($Q63:$AB63,$AF63:$AN63,$AR63)=0,"",ROUND(T63/SUM($Q63:$AB63,$AF63:$AN63,$AR63),3))</f>
        <v/>
      </c>
      <c r="U64" s="807"/>
      <c r="V64" s="808"/>
      <c r="W64" s="806" t="str">
        <f>IF(COUNT($Q63:$AB63,$AF63:$AN63,$AR63)=0,"",ROUND(W63/SUM($Q63:$AB63,$AF63:$AN63,$AR63),3))</f>
        <v/>
      </c>
      <c r="X64" s="807"/>
      <c r="Y64" s="808"/>
      <c r="Z64" s="806" t="str">
        <f>IF(COUNT($Q63:$AB63,$AF63:$AN63,$AR63)=0,"",ROUND(Z63/SUM($Q63:$AB63,$AF63:$AN63,$AR63),3))</f>
        <v/>
      </c>
      <c r="AA64" s="807"/>
      <c r="AB64" s="808"/>
      <c r="AC64" s="806" t="str">
        <f>IF(COUNT($Q63:$AB63,$AF63:$AN63,$AR63)=0,"",ROUND(AC63/SUM($Q63:$AB63,$AF63:$AN63,$AR63),3))</f>
        <v/>
      </c>
      <c r="AD64" s="807"/>
      <c r="AE64" s="808"/>
      <c r="AF64" s="812" t="str">
        <f>IF(COUNT($Q63:$AB63,$AF63:$AN63,$AR63)=0,"",ROUND(AF63/SUM($Q63:$AB63,$AF63:$AN63,$AR63),3))</f>
        <v/>
      </c>
      <c r="AG64" s="813"/>
      <c r="AH64" s="814"/>
      <c r="AI64" s="812" t="str">
        <f>IF(COUNT($Q63:$AB63,$AF63:$AN63,$AR63)=0,"",ROUND(AI63/SUM($Q63:$AB63,$AF63:$AN63,$AR63),3))</f>
        <v/>
      </c>
      <c r="AJ64" s="813"/>
      <c r="AK64" s="814"/>
      <c r="AL64" s="812" t="str">
        <f>IF(COUNT($Q63:$AB63,$AF63:$AN63,$AR63)=0,"",ROUND(AL63/SUM($Q63:$AB63,$AF63:$AN63,$AR63),3))</f>
        <v/>
      </c>
      <c r="AM64" s="813"/>
      <c r="AN64" s="814"/>
      <c r="AO64" s="812" t="str">
        <f>IF(COUNT($Q63:$AB63,$AF63:$AN63,$AR63)=0,"",ROUND(AO63/SUM($Q63:$AB63,$AF63:$AN63,$AR63),3))</f>
        <v/>
      </c>
      <c r="AP64" s="813"/>
      <c r="AQ64" s="814"/>
      <c r="AR64" s="829" t="str">
        <f>IF(COUNT($Q63:$AB63,$AF63:$AN63,$AR63)=0,"",ROUND(AR63/SUM($Q63:$AB63,$AF63:$AN63,$AR63),3))</f>
        <v/>
      </c>
      <c r="AS64" s="830"/>
      <c r="AT64" s="831"/>
    </row>
    <row r="65" spans="1:46" s="3" customFormat="1" ht="12" customHeight="1">
      <c r="A65" s="838"/>
      <c r="B65" s="800"/>
      <c r="C65" s="801"/>
      <c r="D65" s="802"/>
      <c r="E65" s="839"/>
      <c r="F65" s="839"/>
      <c r="G65" s="839"/>
      <c r="H65" s="839"/>
      <c r="I65" s="839"/>
      <c r="J65" s="840"/>
      <c r="K65" s="840"/>
      <c r="L65" s="840"/>
      <c r="M65" s="841"/>
      <c r="N65" s="800"/>
      <c r="O65" s="801"/>
      <c r="P65" s="802"/>
      <c r="Q65" s="775" t="str">
        <f>IF(COUNT($Q63:$AB63,$AF63:$AN63,$AR63)=0,"",$J63*(Q63/($AC63+$AO63+$AR63)))</f>
        <v/>
      </c>
      <c r="R65" s="776"/>
      <c r="S65" s="777"/>
      <c r="T65" s="775" t="str">
        <f>IF(COUNT($Q63:$AB63,$AF63:$AN63,$AR63)=0,"",$J63*(T63/($AC63+$AO63+$AR63)))</f>
        <v/>
      </c>
      <c r="U65" s="776"/>
      <c r="V65" s="777"/>
      <c r="W65" s="775" t="str">
        <f>IF(COUNT($Q63:$AB63,$AF63:$AN63,$AR63)=0,"",$J63*(W63/($AC63+$AO63+$AR63)))</f>
        <v/>
      </c>
      <c r="X65" s="776"/>
      <c r="Y65" s="777"/>
      <c r="Z65" s="775" t="str">
        <f>IF(COUNT($Q63:$AB63,$AF63:$AN63,$AR63)=0,"",$J63*(Z63/($AC63+$AO63+$AR63)))</f>
        <v/>
      </c>
      <c r="AA65" s="776"/>
      <c r="AB65" s="777"/>
      <c r="AC65" s="775" t="str">
        <f>IF(COUNT($Q63:$AB63,$AF63:$AN63,$AR63)=0,"",$J63*(AC63/($AC63+$AO63+$AR63)))</f>
        <v/>
      </c>
      <c r="AD65" s="776"/>
      <c r="AE65" s="777"/>
      <c r="AF65" s="769" t="str">
        <f>IF(COUNT($Q63:$AB63,$AF63:$AN63,$AR63)=0,"",$J63*(AF63/($AC63+$AO63+$AR63)))</f>
        <v/>
      </c>
      <c r="AG65" s="770"/>
      <c r="AH65" s="771"/>
      <c r="AI65" s="769" t="str">
        <f>IF(COUNT($Q63:$AB63,$AF63:$AN63,$AR63)=0,"",$J63*(AI63/($AC63+$AO63+$AR63)))</f>
        <v/>
      </c>
      <c r="AJ65" s="770"/>
      <c r="AK65" s="771"/>
      <c r="AL65" s="769" t="str">
        <f>IF(COUNT($Q63:$AB63,$AF63:$AN63,$AR63)=0,"",$J63*(AL63/($AC63+$AO63+$AR63)))</f>
        <v/>
      </c>
      <c r="AM65" s="770"/>
      <c r="AN65" s="771"/>
      <c r="AO65" s="769" t="str">
        <f>IF(COUNT($Q63:$AB63,$AF63:$AN63,$AR63)=0,"",$J63*(AO63/($AC63+$AO63+$AR63)))</f>
        <v/>
      </c>
      <c r="AP65" s="770"/>
      <c r="AQ65" s="771"/>
      <c r="AR65" s="766" t="str">
        <f>IF(COUNT($Q63:$AB63,$AF63:$AN63,$AR63)=0,"",$J63*(AR63/($AC63+$AO63+$AR63)))</f>
        <v/>
      </c>
      <c r="AS65" s="767"/>
      <c r="AT65" s="768"/>
    </row>
    <row r="66" spans="1:46" s="3" customFormat="1" ht="12" customHeight="1">
      <c r="A66" s="838">
        <v>13</v>
      </c>
      <c r="B66" s="794"/>
      <c r="C66" s="795"/>
      <c r="D66" s="796"/>
      <c r="E66" s="839"/>
      <c r="F66" s="839"/>
      <c r="G66" s="839"/>
      <c r="H66" s="839"/>
      <c r="I66" s="839"/>
      <c r="J66" s="840"/>
      <c r="K66" s="840"/>
      <c r="L66" s="840"/>
      <c r="M66" s="841"/>
      <c r="N66" s="794"/>
      <c r="O66" s="795"/>
      <c r="P66" s="796"/>
      <c r="Q66" s="803"/>
      <c r="R66" s="804"/>
      <c r="S66" s="805"/>
      <c r="T66" s="803"/>
      <c r="U66" s="804"/>
      <c r="V66" s="805"/>
      <c r="W66" s="803"/>
      <c r="X66" s="804"/>
      <c r="Y66" s="805"/>
      <c r="Z66" s="803"/>
      <c r="AA66" s="804"/>
      <c r="AB66" s="805"/>
      <c r="AC66" s="825" t="str">
        <f>IF(COUNT($Q66:$AB66,$AF66:$AN66,$AR66)=0,"",SUM(Q66:AB66))</f>
        <v/>
      </c>
      <c r="AD66" s="826"/>
      <c r="AE66" s="827"/>
      <c r="AF66" s="803"/>
      <c r="AG66" s="804"/>
      <c r="AH66" s="805"/>
      <c r="AI66" s="803"/>
      <c r="AJ66" s="804"/>
      <c r="AK66" s="805"/>
      <c r="AL66" s="803"/>
      <c r="AM66" s="804"/>
      <c r="AN66" s="805"/>
      <c r="AO66" s="832" t="str">
        <f>IF(COUNT($Q66:$AB66,$AF66:$AN66,$AR66)=0,"",SUM(AF66:AN66))</f>
        <v/>
      </c>
      <c r="AP66" s="833"/>
      <c r="AQ66" s="834"/>
      <c r="AR66" s="803"/>
      <c r="AS66" s="804"/>
      <c r="AT66" s="805"/>
    </row>
    <row r="67" spans="1:46" s="3" customFormat="1" ht="12" customHeight="1">
      <c r="A67" s="838"/>
      <c r="B67" s="797"/>
      <c r="C67" s="798"/>
      <c r="D67" s="799"/>
      <c r="E67" s="839"/>
      <c r="F67" s="839"/>
      <c r="G67" s="839"/>
      <c r="H67" s="839"/>
      <c r="I67" s="839"/>
      <c r="J67" s="840"/>
      <c r="K67" s="840"/>
      <c r="L67" s="840"/>
      <c r="M67" s="841"/>
      <c r="N67" s="797"/>
      <c r="O67" s="798"/>
      <c r="P67" s="799"/>
      <c r="Q67" s="806" t="str">
        <f>IF(COUNT($Q66:$AB66,$AF66:$AN66,$AR66)=0,"",ROUND(Q66/SUM($Q66:$AB66,$AF66:$AN66,$AR66),3))</f>
        <v/>
      </c>
      <c r="R67" s="807"/>
      <c r="S67" s="808"/>
      <c r="T67" s="806" t="str">
        <f>IF(COUNT($Q66:$AB66,$AF66:$AN66,$AR66)=0,"",ROUND(T66/SUM($Q66:$AB66,$AF66:$AN66,$AR66),3))</f>
        <v/>
      </c>
      <c r="U67" s="807"/>
      <c r="V67" s="808"/>
      <c r="W67" s="806" t="str">
        <f>IF(COUNT($Q66:$AB66,$AF66:$AN66,$AR66)=0,"",ROUND(W66/SUM($Q66:$AB66,$AF66:$AN66,$AR66),3))</f>
        <v/>
      </c>
      <c r="X67" s="807"/>
      <c r="Y67" s="808"/>
      <c r="Z67" s="806" t="str">
        <f>IF(COUNT($Q66:$AB66,$AF66:$AN66,$AR66)=0,"",ROUND(Z66/SUM($Q66:$AB66,$AF66:$AN66,$AR66),3))</f>
        <v/>
      </c>
      <c r="AA67" s="807"/>
      <c r="AB67" s="808"/>
      <c r="AC67" s="806" t="str">
        <f>IF(COUNT($Q66:$AB66,$AF66:$AN66,$AR66)=0,"",ROUND(AC66/SUM($Q66:$AB66,$AF66:$AN66,$AR66),3))</f>
        <v/>
      </c>
      <c r="AD67" s="807"/>
      <c r="AE67" s="808"/>
      <c r="AF67" s="812" t="str">
        <f>IF(COUNT($Q66:$AB66,$AF66:$AN66,$AR66)=0,"",ROUND(AF66/SUM($Q66:$AB66,$AF66:$AN66,$AR66),3))</f>
        <v/>
      </c>
      <c r="AG67" s="813"/>
      <c r="AH67" s="814"/>
      <c r="AI67" s="812" t="str">
        <f>IF(COUNT($Q66:$AB66,$AF66:$AN66,$AR66)=0,"",ROUND(AI66/SUM($Q66:$AB66,$AF66:$AN66,$AR66),3))</f>
        <v/>
      </c>
      <c r="AJ67" s="813"/>
      <c r="AK67" s="814"/>
      <c r="AL67" s="812" t="str">
        <f>IF(COUNT($Q66:$AB66,$AF66:$AN66,$AR66)=0,"",ROUND(AL66/SUM($Q66:$AB66,$AF66:$AN66,$AR66),3))</f>
        <v/>
      </c>
      <c r="AM67" s="813"/>
      <c r="AN67" s="814"/>
      <c r="AO67" s="812" t="str">
        <f>IF(COUNT($Q66:$AB66,$AF66:$AN66,$AR66)=0,"",ROUND(AO66/SUM($Q66:$AB66,$AF66:$AN66,$AR66),3))</f>
        <v/>
      </c>
      <c r="AP67" s="813"/>
      <c r="AQ67" s="814"/>
      <c r="AR67" s="829" t="str">
        <f>IF(COUNT($Q66:$AB66,$AF66:$AN66,$AR66)=0,"",ROUND(AR66/SUM($Q66:$AB66,$AF66:$AN66,$AR66),3))</f>
        <v/>
      </c>
      <c r="AS67" s="830"/>
      <c r="AT67" s="831"/>
    </row>
    <row r="68" spans="1:46" s="14" customFormat="1" ht="12" customHeight="1">
      <c r="A68" s="838"/>
      <c r="B68" s="800"/>
      <c r="C68" s="801"/>
      <c r="D68" s="802"/>
      <c r="E68" s="839"/>
      <c r="F68" s="839"/>
      <c r="G68" s="839"/>
      <c r="H68" s="839"/>
      <c r="I68" s="839"/>
      <c r="J68" s="840"/>
      <c r="K68" s="840"/>
      <c r="L68" s="840"/>
      <c r="M68" s="841"/>
      <c r="N68" s="800"/>
      <c r="O68" s="801"/>
      <c r="P68" s="802"/>
      <c r="Q68" s="775" t="str">
        <f>IF(COUNT($Q66:$AB66,$AF66:$AN66,$AR66)=0,"",$J66*(Q66/($AC66+$AO66+$AR66)))</f>
        <v/>
      </c>
      <c r="R68" s="776"/>
      <c r="S68" s="777"/>
      <c r="T68" s="775" t="str">
        <f>IF(COUNT($Q66:$AB66,$AF66:$AN66,$AR66)=0,"",$J66*(T66/($AC66+$AO66+$AR66)))</f>
        <v/>
      </c>
      <c r="U68" s="776"/>
      <c r="V68" s="777"/>
      <c r="W68" s="775" t="str">
        <f>IF(COUNT($Q66:$AB66,$AF66:$AN66,$AR66)=0,"",$J66*(W66/($AC66+$AO66+$AR66)))</f>
        <v/>
      </c>
      <c r="X68" s="776"/>
      <c r="Y68" s="777"/>
      <c r="Z68" s="775" t="str">
        <f>IF(COUNT($Q66:$AB66,$AF66:$AN66,$AR66)=0,"",$J66*(Z66/($AC66+$AO66+$AR66)))</f>
        <v/>
      </c>
      <c r="AA68" s="776"/>
      <c r="AB68" s="777"/>
      <c r="AC68" s="775" t="str">
        <f>IF(COUNT($Q66:$AB66,$AF66:$AN66,$AR66)=0,"",$J66*(AC66/($AC66+$AO66+$AR66)))</f>
        <v/>
      </c>
      <c r="AD68" s="776"/>
      <c r="AE68" s="777"/>
      <c r="AF68" s="769" t="str">
        <f>IF(COUNT($Q66:$AB66,$AF66:$AN66,$AR66)=0,"",$J66*(AF66/($AC66+$AO66+$AR66)))</f>
        <v/>
      </c>
      <c r="AG68" s="770"/>
      <c r="AH68" s="771"/>
      <c r="AI68" s="769" t="str">
        <f>IF(COUNT($Q66:$AB66,$AF66:$AN66,$AR66)=0,"",$J66*(AI66/($AC66+$AO66+$AR66)))</f>
        <v/>
      </c>
      <c r="AJ68" s="770"/>
      <c r="AK68" s="771"/>
      <c r="AL68" s="769" t="str">
        <f>IF(COUNT($Q66:$AB66,$AF66:$AN66,$AR66)=0,"",$J66*(AL66/($AC66+$AO66+$AR66)))</f>
        <v/>
      </c>
      <c r="AM68" s="770"/>
      <c r="AN68" s="771"/>
      <c r="AO68" s="769" t="str">
        <f>IF(COUNT($Q66:$AB66,$AF66:$AN66,$AR66)=0,"",$J66*(AO66/($AC66+$AO66+$AR66)))</f>
        <v/>
      </c>
      <c r="AP68" s="770"/>
      <c r="AQ68" s="771"/>
      <c r="AR68" s="766" t="str">
        <f>IF(COUNT($Q66:$AB66,$AF66:$AN66,$AR66)=0,"",$J66*(AR66/($AC66+$AO66+$AR66)))</f>
        <v/>
      </c>
      <c r="AS68" s="767"/>
      <c r="AT68" s="768"/>
    </row>
    <row r="69" spans="1:46" s="14" customFormat="1" ht="12" customHeight="1">
      <c r="A69" s="838">
        <v>14</v>
      </c>
      <c r="B69" s="794"/>
      <c r="C69" s="795"/>
      <c r="D69" s="796"/>
      <c r="E69" s="839"/>
      <c r="F69" s="839"/>
      <c r="G69" s="839"/>
      <c r="H69" s="839"/>
      <c r="I69" s="839"/>
      <c r="J69" s="840"/>
      <c r="K69" s="840"/>
      <c r="L69" s="840"/>
      <c r="M69" s="841"/>
      <c r="N69" s="794"/>
      <c r="O69" s="795"/>
      <c r="P69" s="796"/>
      <c r="Q69" s="803"/>
      <c r="R69" s="804"/>
      <c r="S69" s="805"/>
      <c r="T69" s="803"/>
      <c r="U69" s="804"/>
      <c r="V69" s="805"/>
      <c r="W69" s="803"/>
      <c r="X69" s="804"/>
      <c r="Y69" s="805"/>
      <c r="Z69" s="803"/>
      <c r="AA69" s="804"/>
      <c r="AB69" s="805"/>
      <c r="AC69" s="825" t="str">
        <f>IF(COUNT($Q69:$AB69,$AF69:$AN69,$AR69)=0,"",SUM(Q69:AB69))</f>
        <v/>
      </c>
      <c r="AD69" s="826"/>
      <c r="AE69" s="827"/>
      <c r="AF69" s="803"/>
      <c r="AG69" s="804"/>
      <c r="AH69" s="805"/>
      <c r="AI69" s="803"/>
      <c r="AJ69" s="804"/>
      <c r="AK69" s="805"/>
      <c r="AL69" s="803"/>
      <c r="AM69" s="804"/>
      <c r="AN69" s="805"/>
      <c r="AO69" s="832" t="str">
        <f>IF(COUNT($Q69:$AB69,$AF69:$AN69,$AR69)=0,"",SUM(AF69:AN69))</f>
        <v/>
      </c>
      <c r="AP69" s="833"/>
      <c r="AQ69" s="834"/>
      <c r="AR69" s="803"/>
      <c r="AS69" s="804"/>
      <c r="AT69" s="805"/>
    </row>
    <row r="70" spans="1:46" s="14" customFormat="1" ht="12" customHeight="1">
      <c r="A70" s="838"/>
      <c r="B70" s="797"/>
      <c r="C70" s="798"/>
      <c r="D70" s="799"/>
      <c r="E70" s="839"/>
      <c r="F70" s="839"/>
      <c r="G70" s="839"/>
      <c r="H70" s="839"/>
      <c r="I70" s="839"/>
      <c r="J70" s="840"/>
      <c r="K70" s="840"/>
      <c r="L70" s="840"/>
      <c r="M70" s="841"/>
      <c r="N70" s="797"/>
      <c r="O70" s="798"/>
      <c r="P70" s="799"/>
      <c r="Q70" s="806" t="str">
        <f>IF(COUNT($Q69:$AB69,$AF69:$AN69,$AR69)=0,"",ROUND(Q69/SUM($Q69:$AB69,$AF69:$AN69,$AR69),3))</f>
        <v/>
      </c>
      <c r="R70" s="807"/>
      <c r="S70" s="808"/>
      <c r="T70" s="806" t="str">
        <f>IF(COUNT($Q69:$AB69,$AF69:$AN69,$AR69)=0,"",ROUND(T69/SUM($Q69:$AB69,$AF69:$AN69,$AR69),3))</f>
        <v/>
      </c>
      <c r="U70" s="807"/>
      <c r="V70" s="808"/>
      <c r="W70" s="806" t="str">
        <f>IF(COUNT($Q69:$AB69,$AF69:$AN69,$AR69)=0,"",ROUND(W69/SUM($Q69:$AB69,$AF69:$AN69,$AR69),3))</f>
        <v/>
      </c>
      <c r="X70" s="807"/>
      <c r="Y70" s="808"/>
      <c r="Z70" s="806" t="str">
        <f>IF(COUNT($Q69:$AB69,$AF69:$AN69,$AR69)=0,"",ROUND(Z69/SUM($Q69:$AB69,$AF69:$AN69,$AR69),3))</f>
        <v/>
      </c>
      <c r="AA70" s="807"/>
      <c r="AB70" s="808"/>
      <c r="AC70" s="806" t="str">
        <f>IF(COUNT($Q69:$AB69,$AF69:$AN69,$AR69)=0,"",ROUND(AC69/SUM($Q69:$AB69,$AF69:$AN69,$AR69),3))</f>
        <v/>
      </c>
      <c r="AD70" s="807"/>
      <c r="AE70" s="808"/>
      <c r="AF70" s="812" t="str">
        <f>IF(COUNT($Q69:$AB69,$AF69:$AN69,$AR69)=0,"",ROUND(AF69/SUM($Q69:$AB69,$AF69:$AN69,$AR69),3))</f>
        <v/>
      </c>
      <c r="AG70" s="813"/>
      <c r="AH70" s="814"/>
      <c r="AI70" s="812" t="str">
        <f>IF(COUNT($Q69:$AB69,$AF69:$AN69,$AR69)=0,"",ROUND(AI69/SUM($Q69:$AB69,$AF69:$AN69,$AR69),3))</f>
        <v/>
      </c>
      <c r="AJ70" s="813"/>
      <c r="AK70" s="814"/>
      <c r="AL70" s="812" t="str">
        <f>IF(COUNT($Q69:$AB69,$AF69:$AN69,$AR69)=0,"",ROUND(AL69/SUM($Q69:$AB69,$AF69:$AN69,$AR69),3))</f>
        <v/>
      </c>
      <c r="AM70" s="813"/>
      <c r="AN70" s="814"/>
      <c r="AO70" s="812" t="str">
        <f>IF(COUNT($Q69:$AB69,$AF69:$AN69,$AR69)=0,"",ROUND(AO69/SUM($Q69:$AB69,$AF69:$AN69,$AR69),3))</f>
        <v/>
      </c>
      <c r="AP70" s="813"/>
      <c r="AQ70" s="814"/>
      <c r="AR70" s="829" t="str">
        <f>IF(COUNT($Q69:$AB69,$AF69:$AN69,$AR69)=0,"",ROUND(AR69/SUM($Q69:$AB69,$AF69:$AN69,$AR69),3))</f>
        <v/>
      </c>
      <c r="AS70" s="830"/>
      <c r="AT70" s="831"/>
    </row>
    <row r="71" spans="1:46" s="14" customFormat="1" ht="12" customHeight="1">
      <c r="A71" s="838"/>
      <c r="B71" s="800"/>
      <c r="C71" s="801"/>
      <c r="D71" s="802"/>
      <c r="E71" s="839"/>
      <c r="F71" s="839"/>
      <c r="G71" s="839"/>
      <c r="H71" s="839"/>
      <c r="I71" s="839"/>
      <c r="J71" s="840"/>
      <c r="K71" s="840"/>
      <c r="L71" s="840"/>
      <c r="M71" s="841"/>
      <c r="N71" s="800"/>
      <c r="O71" s="801"/>
      <c r="P71" s="802"/>
      <c r="Q71" s="775" t="str">
        <f>IF(COUNT($Q69:$AB69,$AF69:$AN69,$AR69)=0,"",$J69*(Q69/($AC69+$AO69+$AR69)))</f>
        <v/>
      </c>
      <c r="R71" s="776"/>
      <c r="S71" s="777"/>
      <c r="T71" s="775" t="str">
        <f>IF(COUNT($Q69:$AB69,$AF69:$AN69,$AR69)=0,"",$J69*(T69/($AC69+$AO69+$AR69)))</f>
        <v/>
      </c>
      <c r="U71" s="776"/>
      <c r="V71" s="777"/>
      <c r="W71" s="775" t="str">
        <f>IF(COUNT($Q69:$AB69,$AF69:$AN69,$AR69)=0,"",$J69*(W69/($AC69+$AO69+$AR69)))</f>
        <v/>
      </c>
      <c r="X71" s="776"/>
      <c r="Y71" s="777"/>
      <c r="Z71" s="775" t="str">
        <f>IF(COUNT($Q69:$AB69,$AF69:$AN69,$AR69)=0,"",$J69*(Z69/($AC69+$AO69+$AR69)))</f>
        <v/>
      </c>
      <c r="AA71" s="776"/>
      <c r="AB71" s="777"/>
      <c r="AC71" s="775" t="str">
        <f>IF(COUNT($Q69:$AB69,$AF69:$AN69,$AR69)=0,"",$J69*(AC69/($AC69+$AO69+$AR69)))</f>
        <v/>
      </c>
      <c r="AD71" s="776"/>
      <c r="AE71" s="777"/>
      <c r="AF71" s="769" t="str">
        <f>IF(COUNT($Q69:$AB69,$AF69:$AN69,$AR69)=0,"",$J69*(AF69/($AC69+$AO69+$AR69)))</f>
        <v/>
      </c>
      <c r="AG71" s="770"/>
      <c r="AH71" s="771"/>
      <c r="AI71" s="769" t="str">
        <f>IF(COUNT($Q69:$AB69,$AF69:$AN69,$AR69)=0,"",$J69*(AI69/($AC69+$AO69+$AR69)))</f>
        <v/>
      </c>
      <c r="AJ71" s="770"/>
      <c r="AK71" s="771"/>
      <c r="AL71" s="769" t="str">
        <f>IF(COUNT($Q69:$AB69,$AF69:$AN69,$AR69)=0,"",$J69*(AL69/($AC69+$AO69+$AR69)))</f>
        <v/>
      </c>
      <c r="AM71" s="770"/>
      <c r="AN71" s="771"/>
      <c r="AO71" s="769" t="str">
        <f>IF(COUNT($Q69:$AB69,$AF69:$AN69,$AR69)=0,"",$J69*(AO69/($AC69+$AO69+$AR69)))</f>
        <v/>
      </c>
      <c r="AP71" s="770"/>
      <c r="AQ71" s="771"/>
      <c r="AR71" s="766" t="str">
        <f>IF(COUNT($Q69:$AB69,$AF69:$AN69,$AR69)=0,"",$J69*(AR69/($AC69+$AO69+$AR69)))</f>
        <v/>
      </c>
      <c r="AS71" s="767"/>
      <c r="AT71" s="768"/>
    </row>
    <row r="72" spans="1:46" s="14" customFormat="1" ht="12" customHeight="1">
      <c r="A72" s="838">
        <v>15</v>
      </c>
      <c r="B72" s="794"/>
      <c r="C72" s="795"/>
      <c r="D72" s="796"/>
      <c r="E72" s="839"/>
      <c r="F72" s="839"/>
      <c r="G72" s="839"/>
      <c r="H72" s="839"/>
      <c r="I72" s="839"/>
      <c r="J72" s="840"/>
      <c r="K72" s="840"/>
      <c r="L72" s="840"/>
      <c r="M72" s="841"/>
      <c r="N72" s="794"/>
      <c r="O72" s="795"/>
      <c r="P72" s="796"/>
      <c r="Q72" s="803"/>
      <c r="R72" s="804"/>
      <c r="S72" s="805"/>
      <c r="T72" s="803"/>
      <c r="U72" s="804"/>
      <c r="V72" s="805"/>
      <c r="W72" s="803"/>
      <c r="X72" s="804"/>
      <c r="Y72" s="805"/>
      <c r="Z72" s="803"/>
      <c r="AA72" s="804"/>
      <c r="AB72" s="805"/>
      <c r="AC72" s="825" t="str">
        <f>IF(COUNT($Q72:$AB72,$AF72:$AN72,$AR72)=0,"",SUM(Q72:AB72))</f>
        <v/>
      </c>
      <c r="AD72" s="826"/>
      <c r="AE72" s="827"/>
      <c r="AF72" s="803"/>
      <c r="AG72" s="804"/>
      <c r="AH72" s="805"/>
      <c r="AI72" s="803"/>
      <c r="AJ72" s="804"/>
      <c r="AK72" s="805"/>
      <c r="AL72" s="803"/>
      <c r="AM72" s="804"/>
      <c r="AN72" s="805"/>
      <c r="AO72" s="832" t="str">
        <f>IF(COUNT($Q72:$AB72,$AF72:$AN72,$AR72)=0,"",SUM(AF72:AN72))</f>
        <v/>
      </c>
      <c r="AP72" s="833"/>
      <c r="AQ72" s="834"/>
      <c r="AR72" s="803"/>
      <c r="AS72" s="804"/>
      <c r="AT72" s="805"/>
    </row>
    <row r="73" spans="1:46" s="14" customFormat="1" ht="12" customHeight="1">
      <c r="A73" s="838"/>
      <c r="B73" s="797"/>
      <c r="C73" s="798"/>
      <c r="D73" s="799"/>
      <c r="E73" s="839"/>
      <c r="F73" s="839"/>
      <c r="G73" s="839"/>
      <c r="H73" s="839"/>
      <c r="I73" s="839"/>
      <c r="J73" s="840"/>
      <c r="K73" s="840"/>
      <c r="L73" s="840"/>
      <c r="M73" s="841"/>
      <c r="N73" s="797"/>
      <c r="O73" s="798"/>
      <c r="P73" s="799"/>
      <c r="Q73" s="806" t="str">
        <f>IF(COUNT($Q72:$AB72,$AF72:$AN72,$AR72)=0,"",ROUND(Q72/SUM($Q72:$AB72,$AF72:$AN72,$AR72),3))</f>
        <v/>
      </c>
      <c r="R73" s="807"/>
      <c r="S73" s="808"/>
      <c r="T73" s="806" t="str">
        <f>IF(COUNT($Q72:$AB72,$AF72:$AN72,$AR72)=0,"",ROUND(T72/SUM($Q72:$AB72,$AF72:$AN72,$AR72),3))</f>
        <v/>
      </c>
      <c r="U73" s="807"/>
      <c r="V73" s="808"/>
      <c r="W73" s="806" t="str">
        <f>IF(COUNT($Q72:$AB72,$AF72:$AN72,$AR72)=0,"",ROUND(W72/SUM($Q72:$AB72,$AF72:$AN72,$AR72),3))</f>
        <v/>
      </c>
      <c r="X73" s="807"/>
      <c r="Y73" s="808"/>
      <c r="Z73" s="806" t="str">
        <f>IF(COUNT($Q72:$AB72,$AF72:$AN72,$AR72)=0,"",ROUND(Z72/SUM($Q72:$AB72,$AF72:$AN72,$AR72),3))</f>
        <v/>
      </c>
      <c r="AA73" s="807"/>
      <c r="AB73" s="808"/>
      <c r="AC73" s="806" t="str">
        <f>IF(COUNT($Q72:$AB72,$AF72:$AN72,$AR72)=0,"",ROUND(AC72/SUM($Q72:$AB72,$AF72:$AN72,$AR72),3))</f>
        <v/>
      </c>
      <c r="AD73" s="807"/>
      <c r="AE73" s="808"/>
      <c r="AF73" s="812" t="str">
        <f>IF(COUNT($Q72:$AB72,$AF72:$AN72,$AR72)=0,"",ROUND(AF72/SUM($Q72:$AB72,$AF72:$AN72,$AR72),3))</f>
        <v/>
      </c>
      <c r="AG73" s="813"/>
      <c r="AH73" s="814"/>
      <c r="AI73" s="812" t="str">
        <f>IF(COUNT($Q72:$AB72,$AF72:$AN72,$AR72)=0,"",ROUND(AI72/SUM($Q72:$AB72,$AF72:$AN72,$AR72),3))</f>
        <v/>
      </c>
      <c r="AJ73" s="813"/>
      <c r="AK73" s="814"/>
      <c r="AL73" s="812" t="str">
        <f>IF(COUNT($Q72:$AB72,$AF72:$AN72,$AR72)=0,"",ROUND(AL72/SUM($Q72:$AB72,$AF72:$AN72,$AR72),3))</f>
        <v/>
      </c>
      <c r="AM73" s="813"/>
      <c r="AN73" s="814"/>
      <c r="AO73" s="812" t="str">
        <f>IF(COUNT($Q72:$AB72,$AF72:$AN72,$AR72)=0,"",ROUND(AO72/SUM($Q72:$AB72,$AF72:$AN72,$AR72),3))</f>
        <v/>
      </c>
      <c r="AP73" s="813"/>
      <c r="AQ73" s="814"/>
      <c r="AR73" s="829" t="str">
        <f>IF(COUNT($Q72:$AB72,$AF72:$AN72,$AR72)=0,"",ROUND(AR72/SUM($Q72:$AB72,$AF72:$AN72,$AR72),3))</f>
        <v/>
      </c>
      <c r="AS73" s="830"/>
      <c r="AT73" s="831"/>
    </row>
    <row r="74" spans="1:46" s="14" customFormat="1" ht="12" customHeight="1">
      <c r="A74" s="838"/>
      <c r="B74" s="800"/>
      <c r="C74" s="801"/>
      <c r="D74" s="802"/>
      <c r="E74" s="839"/>
      <c r="F74" s="839"/>
      <c r="G74" s="839"/>
      <c r="H74" s="839"/>
      <c r="I74" s="839"/>
      <c r="J74" s="840"/>
      <c r="K74" s="840"/>
      <c r="L74" s="840"/>
      <c r="M74" s="841"/>
      <c r="N74" s="800"/>
      <c r="O74" s="801"/>
      <c r="P74" s="802"/>
      <c r="Q74" s="775" t="str">
        <f>IF(COUNT($Q72:$AB72,$AF72:$AN72,$AR72)=0,"",$J72*(Q72/($AC72+$AO72+$AR72)))</f>
        <v/>
      </c>
      <c r="R74" s="776"/>
      <c r="S74" s="777"/>
      <c r="T74" s="775" t="str">
        <f>IF(COUNT($Q72:$AB72,$AF72:$AN72,$AR72)=0,"",$J72*(T72/($AC72+$AO72+$AR72)))</f>
        <v/>
      </c>
      <c r="U74" s="776"/>
      <c r="V74" s="777"/>
      <c r="W74" s="775" t="str">
        <f>IF(COUNT($Q72:$AB72,$AF72:$AN72,$AR72)=0,"",$J72*(W72/($AC72+$AO72+$AR72)))</f>
        <v/>
      </c>
      <c r="X74" s="776"/>
      <c r="Y74" s="777"/>
      <c r="Z74" s="775" t="str">
        <f>IF(COUNT($Q72:$AB72,$AF72:$AN72,$AR72)=0,"",$J72*(Z72/($AC72+$AO72+$AR72)))</f>
        <v/>
      </c>
      <c r="AA74" s="776"/>
      <c r="AB74" s="777"/>
      <c r="AC74" s="775" t="str">
        <f>IF(COUNT($Q72:$AB72,$AF72:$AN72,$AR72)=0,"",$J72*(AC72/($AC72+$AO72+$AR72)))</f>
        <v/>
      </c>
      <c r="AD74" s="776"/>
      <c r="AE74" s="777"/>
      <c r="AF74" s="769" t="str">
        <f>IF(COUNT($Q72:$AB72,$AF72:$AN72,$AR72)=0,"",$J72*(AF72/($AC72+$AO72+$AR72)))</f>
        <v/>
      </c>
      <c r="AG74" s="770"/>
      <c r="AH74" s="771"/>
      <c r="AI74" s="769" t="str">
        <f>IF(COUNT($Q72:$AB72,$AF72:$AN72,$AR72)=0,"",$J72*(AI72/($AC72+$AO72+$AR72)))</f>
        <v/>
      </c>
      <c r="AJ74" s="770"/>
      <c r="AK74" s="771"/>
      <c r="AL74" s="769" t="str">
        <f>IF(COUNT($Q72:$AB72,$AF72:$AN72,$AR72)=0,"",$J72*(AL72/($AC72+$AO72+$AR72)))</f>
        <v/>
      </c>
      <c r="AM74" s="770"/>
      <c r="AN74" s="771"/>
      <c r="AO74" s="769" t="str">
        <f>IF(COUNT($Q72:$AB72,$AF72:$AN72,$AR72)=0,"",$J72*(AO72/($AC72+$AO72+$AR72)))</f>
        <v/>
      </c>
      <c r="AP74" s="770"/>
      <c r="AQ74" s="771"/>
      <c r="AR74" s="766" t="str">
        <f>IF(COUNT($Q72:$AB72,$AF72:$AN72,$AR72)=0,"",$J72*(AR72/($AC72+$AO72+$AR72)))</f>
        <v/>
      </c>
      <c r="AS74" s="767"/>
      <c r="AT74" s="768"/>
    </row>
    <row r="75" spans="1:46" s="14" customFormat="1" ht="12" customHeight="1">
      <c r="A75" s="838">
        <v>16</v>
      </c>
      <c r="B75" s="794"/>
      <c r="C75" s="795"/>
      <c r="D75" s="796"/>
      <c r="E75" s="839"/>
      <c r="F75" s="839"/>
      <c r="G75" s="839"/>
      <c r="H75" s="839"/>
      <c r="I75" s="839"/>
      <c r="J75" s="840"/>
      <c r="K75" s="840"/>
      <c r="L75" s="840"/>
      <c r="M75" s="841"/>
      <c r="N75" s="794"/>
      <c r="O75" s="795"/>
      <c r="P75" s="796"/>
      <c r="Q75" s="803"/>
      <c r="R75" s="804"/>
      <c r="S75" s="805"/>
      <c r="T75" s="803"/>
      <c r="U75" s="804"/>
      <c r="V75" s="805"/>
      <c r="W75" s="803"/>
      <c r="X75" s="804"/>
      <c r="Y75" s="805"/>
      <c r="Z75" s="803"/>
      <c r="AA75" s="804"/>
      <c r="AB75" s="805"/>
      <c r="AC75" s="825" t="str">
        <f>IF(COUNT($Q75:$AB75,$AF75:$AN75,$AR75)=0,"",SUM(Q75:AB75))</f>
        <v/>
      </c>
      <c r="AD75" s="826"/>
      <c r="AE75" s="827"/>
      <c r="AF75" s="803"/>
      <c r="AG75" s="804"/>
      <c r="AH75" s="805"/>
      <c r="AI75" s="803"/>
      <c r="AJ75" s="804"/>
      <c r="AK75" s="805"/>
      <c r="AL75" s="803"/>
      <c r="AM75" s="804"/>
      <c r="AN75" s="805"/>
      <c r="AO75" s="832" t="str">
        <f>IF(COUNT($Q75:$AB75,$AF75:$AN75,$AR75)=0,"",SUM(AF75:AN75))</f>
        <v/>
      </c>
      <c r="AP75" s="833"/>
      <c r="AQ75" s="834"/>
      <c r="AR75" s="803"/>
      <c r="AS75" s="804"/>
      <c r="AT75" s="805"/>
    </row>
    <row r="76" spans="1:46" s="14" customFormat="1" ht="12" customHeight="1">
      <c r="A76" s="838"/>
      <c r="B76" s="797"/>
      <c r="C76" s="798"/>
      <c r="D76" s="799"/>
      <c r="E76" s="839"/>
      <c r="F76" s="839"/>
      <c r="G76" s="839"/>
      <c r="H76" s="839"/>
      <c r="I76" s="839"/>
      <c r="J76" s="840"/>
      <c r="K76" s="840"/>
      <c r="L76" s="840"/>
      <c r="M76" s="841"/>
      <c r="N76" s="797"/>
      <c r="O76" s="798"/>
      <c r="P76" s="799"/>
      <c r="Q76" s="806" t="str">
        <f>IF(COUNT($Q75:$AB75,$AF75:$AN75,$AR75)=0,"",ROUND(Q75/SUM($Q75:$AB75,$AF75:$AN75,$AR75),3))</f>
        <v/>
      </c>
      <c r="R76" s="807"/>
      <c r="S76" s="808"/>
      <c r="T76" s="806" t="str">
        <f>IF(COUNT($Q75:$AB75,$AF75:$AN75,$AR75)=0,"",ROUND(T75/SUM($Q75:$AB75,$AF75:$AN75,$AR75),3))</f>
        <v/>
      </c>
      <c r="U76" s="807"/>
      <c r="V76" s="808"/>
      <c r="W76" s="806" t="str">
        <f>IF(COUNT($Q75:$AB75,$AF75:$AN75,$AR75)=0,"",ROUND(W75/SUM($Q75:$AB75,$AF75:$AN75,$AR75),3))</f>
        <v/>
      </c>
      <c r="X76" s="807"/>
      <c r="Y76" s="808"/>
      <c r="Z76" s="806" t="str">
        <f>IF(COUNT($Q75:$AB75,$AF75:$AN75,$AR75)=0,"",ROUND(Z75/SUM($Q75:$AB75,$AF75:$AN75,$AR75),3))</f>
        <v/>
      </c>
      <c r="AA76" s="807"/>
      <c r="AB76" s="808"/>
      <c r="AC76" s="806" t="str">
        <f>IF(COUNT($Q75:$AB75,$AF75:$AN75,$AR75)=0,"",ROUND(AC75/SUM($Q75:$AB75,$AF75:$AN75,$AR75),3))</f>
        <v/>
      </c>
      <c r="AD76" s="807"/>
      <c r="AE76" s="808"/>
      <c r="AF76" s="812" t="str">
        <f>IF(COUNT($Q75:$AB75,$AF75:$AN75,$AR75)=0,"",ROUND(AF75/SUM($Q75:$AB75,$AF75:$AN75,$AR75),3))</f>
        <v/>
      </c>
      <c r="AG76" s="813"/>
      <c r="AH76" s="814"/>
      <c r="AI76" s="812" t="str">
        <f>IF(COUNT($Q75:$AB75,$AF75:$AN75,$AR75)=0,"",ROUND(AI75/SUM($Q75:$AB75,$AF75:$AN75,$AR75),3))</f>
        <v/>
      </c>
      <c r="AJ76" s="813"/>
      <c r="AK76" s="814"/>
      <c r="AL76" s="812" t="str">
        <f>IF(COUNT($Q75:$AB75,$AF75:$AN75,$AR75)=0,"",ROUND(AL75/SUM($Q75:$AB75,$AF75:$AN75,$AR75),3))</f>
        <v/>
      </c>
      <c r="AM76" s="813"/>
      <c r="AN76" s="814"/>
      <c r="AO76" s="812" t="str">
        <f>IF(COUNT($Q75:$AB75,$AF75:$AN75,$AR75)=0,"",ROUND(AO75/SUM($Q75:$AB75,$AF75:$AN75,$AR75),3))</f>
        <v/>
      </c>
      <c r="AP76" s="813"/>
      <c r="AQ76" s="814"/>
      <c r="AR76" s="829" t="str">
        <f>IF(COUNT($Q75:$AB75,$AF75:$AN75,$AR75)=0,"",ROUND(AR75/SUM($Q75:$AB75,$AF75:$AN75,$AR75),3))</f>
        <v/>
      </c>
      <c r="AS76" s="830"/>
      <c r="AT76" s="831"/>
    </row>
    <row r="77" spans="1:46" s="14" customFormat="1" ht="12" customHeight="1">
      <c r="A77" s="838"/>
      <c r="B77" s="800"/>
      <c r="C77" s="801"/>
      <c r="D77" s="802"/>
      <c r="E77" s="839"/>
      <c r="F77" s="839"/>
      <c r="G77" s="839"/>
      <c r="H77" s="839"/>
      <c r="I77" s="839"/>
      <c r="J77" s="840"/>
      <c r="K77" s="840"/>
      <c r="L77" s="840"/>
      <c r="M77" s="841"/>
      <c r="N77" s="800"/>
      <c r="O77" s="801"/>
      <c r="P77" s="802"/>
      <c r="Q77" s="775" t="str">
        <f>IF(COUNT($Q75:$AB75,$AF75:$AN75,$AR75)=0,"",$J75*(Q75/($AC75+$AO75+$AR75)))</f>
        <v/>
      </c>
      <c r="R77" s="776"/>
      <c r="S77" s="777"/>
      <c r="T77" s="775" t="str">
        <f>IF(COUNT($Q75:$AB75,$AF75:$AN75,$AR75)=0,"",$J75*(T75/($AC75+$AO75+$AR75)))</f>
        <v/>
      </c>
      <c r="U77" s="776"/>
      <c r="V77" s="777"/>
      <c r="W77" s="775" t="str">
        <f>IF(COUNT($Q75:$AB75,$AF75:$AN75,$AR75)=0,"",$J75*(W75/($AC75+$AO75+$AR75)))</f>
        <v/>
      </c>
      <c r="X77" s="776"/>
      <c r="Y77" s="777"/>
      <c r="Z77" s="775" t="str">
        <f>IF(COUNT($Q75:$AB75,$AF75:$AN75,$AR75)=0,"",$J75*(Z75/($AC75+$AO75+$AR75)))</f>
        <v/>
      </c>
      <c r="AA77" s="776"/>
      <c r="AB77" s="777"/>
      <c r="AC77" s="775" t="str">
        <f>IF(COUNT($Q75:$AB75,$AF75:$AN75,$AR75)=0,"",$J75*(AC75/($AC75+$AO75+$AR75)))</f>
        <v/>
      </c>
      <c r="AD77" s="776"/>
      <c r="AE77" s="777"/>
      <c r="AF77" s="769" t="str">
        <f>IF(COUNT($Q75:$AB75,$AF75:$AN75,$AR75)=0,"",$J75*(AF75/($AC75+$AO75+$AR75)))</f>
        <v/>
      </c>
      <c r="AG77" s="770"/>
      <c r="AH77" s="771"/>
      <c r="AI77" s="769" t="str">
        <f>IF(COUNT($Q75:$AB75,$AF75:$AN75,$AR75)=0,"",$J75*(AI75/($AC75+$AO75+$AR75)))</f>
        <v/>
      </c>
      <c r="AJ77" s="770"/>
      <c r="AK77" s="771"/>
      <c r="AL77" s="769" t="str">
        <f>IF(COUNT($Q75:$AB75,$AF75:$AN75,$AR75)=0,"",$J75*(AL75/($AC75+$AO75+$AR75)))</f>
        <v/>
      </c>
      <c r="AM77" s="770"/>
      <c r="AN77" s="771"/>
      <c r="AO77" s="769" t="str">
        <f>IF(COUNT($Q75:$AB75,$AF75:$AN75,$AR75)=0,"",$J75*(AO75/($AC75+$AO75+$AR75)))</f>
        <v/>
      </c>
      <c r="AP77" s="770"/>
      <c r="AQ77" s="771"/>
      <c r="AR77" s="766" t="str">
        <f>IF(COUNT($Q75:$AB75,$AF75:$AN75,$AR75)=0,"",$J75*(AR75/($AC75+$AO75+$AR75)))</f>
        <v/>
      </c>
      <c r="AS77" s="767"/>
      <c r="AT77" s="768"/>
    </row>
    <row r="78" spans="1:46" s="14" customFormat="1" ht="12" customHeight="1">
      <c r="A78" s="838">
        <v>17</v>
      </c>
      <c r="B78" s="794"/>
      <c r="C78" s="795"/>
      <c r="D78" s="796"/>
      <c r="E78" s="839"/>
      <c r="F78" s="839"/>
      <c r="G78" s="839"/>
      <c r="H78" s="839"/>
      <c r="I78" s="839"/>
      <c r="J78" s="840"/>
      <c r="K78" s="840"/>
      <c r="L78" s="840"/>
      <c r="M78" s="841"/>
      <c r="N78" s="794"/>
      <c r="O78" s="795"/>
      <c r="P78" s="796"/>
      <c r="Q78" s="803"/>
      <c r="R78" s="804"/>
      <c r="S78" s="805"/>
      <c r="T78" s="803"/>
      <c r="U78" s="804"/>
      <c r="V78" s="805"/>
      <c r="W78" s="803"/>
      <c r="X78" s="804"/>
      <c r="Y78" s="805"/>
      <c r="Z78" s="803"/>
      <c r="AA78" s="804"/>
      <c r="AB78" s="805"/>
      <c r="AC78" s="825" t="str">
        <f>IF(COUNT($Q78:$AB78,$AF78:$AN78,$AR78)=0,"",SUM(Q78:AB78))</f>
        <v/>
      </c>
      <c r="AD78" s="826"/>
      <c r="AE78" s="827"/>
      <c r="AF78" s="803"/>
      <c r="AG78" s="804"/>
      <c r="AH78" s="805"/>
      <c r="AI78" s="803"/>
      <c r="AJ78" s="804"/>
      <c r="AK78" s="805"/>
      <c r="AL78" s="803"/>
      <c r="AM78" s="804"/>
      <c r="AN78" s="805"/>
      <c r="AO78" s="832" t="str">
        <f>IF(COUNT($Q78:$AB78,$AF78:$AN78,$AR78)=0,"",SUM(AF78:AN78))</f>
        <v/>
      </c>
      <c r="AP78" s="833"/>
      <c r="AQ78" s="834"/>
      <c r="AR78" s="803"/>
      <c r="AS78" s="804"/>
      <c r="AT78" s="805"/>
    </row>
    <row r="79" spans="1:46" s="14" customFormat="1" ht="12" customHeight="1">
      <c r="A79" s="838"/>
      <c r="B79" s="797"/>
      <c r="C79" s="798"/>
      <c r="D79" s="799"/>
      <c r="E79" s="839"/>
      <c r="F79" s="839"/>
      <c r="G79" s="839"/>
      <c r="H79" s="839"/>
      <c r="I79" s="839"/>
      <c r="J79" s="840"/>
      <c r="K79" s="840"/>
      <c r="L79" s="840"/>
      <c r="M79" s="841"/>
      <c r="N79" s="797"/>
      <c r="O79" s="798"/>
      <c r="P79" s="799"/>
      <c r="Q79" s="806" t="str">
        <f>IF(COUNT($Q78:$AB78,$AF78:$AN78,$AR78)=0,"",ROUND(Q78/SUM($Q78:$AB78,$AF78:$AN78,$AR78),3))</f>
        <v/>
      </c>
      <c r="R79" s="807"/>
      <c r="S79" s="808"/>
      <c r="T79" s="806" t="str">
        <f>IF(COUNT($Q78:$AB78,$AF78:$AN78,$AR78)=0,"",ROUND(T78/SUM($Q78:$AB78,$AF78:$AN78,$AR78),3))</f>
        <v/>
      </c>
      <c r="U79" s="807"/>
      <c r="V79" s="808"/>
      <c r="W79" s="806" t="str">
        <f>IF(COUNT($Q78:$AB78,$AF78:$AN78,$AR78)=0,"",ROUND(W78/SUM($Q78:$AB78,$AF78:$AN78,$AR78),3))</f>
        <v/>
      </c>
      <c r="X79" s="807"/>
      <c r="Y79" s="808"/>
      <c r="Z79" s="806" t="str">
        <f>IF(COUNT($Q78:$AB78,$AF78:$AN78,$AR78)=0,"",ROUND(Z78/SUM($Q78:$AB78,$AF78:$AN78,$AR78),3))</f>
        <v/>
      </c>
      <c r="AA79" s="807"/>
      <c r="AB79" s="808"/>
      <c r="AC79" s="806" t="str">
        <f>IF(COUNT($Q78:$AB78,$AF78:$AN78,$AR78)=0,"",ROUND(AC78/SUM($Q78:$AB78,$AF78:$AN78,$AR78),3))</f>
        <v/>
      </c>
      <c r="AD79" s="807"/>
      <c r="AE79" s="808"/>
      <c r="AF79" s="812" t="str">
        <f>IF(COUNT($Q78:$AB78,$AF78:$AN78,$AR78)=0,"",ROUND(AF78/SUM($Q78:$AB78,$AF78:$AN78,$AR78),3))</f>
        <v/>
      </c>
      <c r="AG79" s="813"/>
      <c r="AH79" s="814"/>
      <c r="AI79" s="812" t="str">
        <f>IF(COUNT($Q78:$AB78,$AF78:$AN78,$AR78)=0,"",ROUND(AI78/SUM($Q78:$AB78,$AF78:$AN78,$AR78),3))</f>
        <v/>
      </c>
      <c r="AJ79" s="813"/>
      <c r="AK79" s="814"/>
      <c r="AL79" s="812" t="str">
        <f>IF(COUNT($Q78:$AB78,$AF78:$AN78,$AR78)=0,"",ROUND(AL78/SUM($Q78:$AB78,$AF78:$AN78,$AR78),3))</f>
        <v/>
      </c>
      <c r="AM79" s="813"/>
      <c r="AN79" s="814"/>
      <c r="AO79" s="812" t="str">
        <f>IF(COUNT($Q78:$AB78,$AF78:$AN78,$AR78)=0,"",ROUND(AO78/SUM($Q78:$AB78,$AF78:$AN78,$AR78),3))</f>
        <v/>
      </c>
      <c r="AP79" s="813"/>
      <c r="AQ79" s="814"/>
      <c r="AR79" s="829" t="str">
        <f>IF(COUNT($Q78:$AB78,$AF78:$AN78,$AR78)=0,"",ROUND(AR78/SUM($Q78:$AB78,$AF78:$AN78,$AR78),3))</f>
        <v/>
      </c>
      <c r="AS79" s="830"/>
      <c r="AT79" s="831"/>
    </row>
    <row r="80" spans="1:46" s="14" customFormat="1" ht="12" customHeight="1">
      <c r="A80" s="838"/>
      <c r="B80" s="800"/>
      <c r="C80" s="801"/>
      <c r="D80" s="802"/>
      <c r="E80" s="839"/>
      <c r="F80" s="839"/>
      <c r="G80" s="839"/>
      <c r="H80" s="839"/>
      <c r="I80" s="839"/>
      <c r="J80" s="840"/>
      <c r="K80" s="840"/>
      <c r="L80" s="840"/>
      <c r="M80" s="841"/>
      <c r="N80" s="800"/>
      <c r="O80" s="801"/>
      <c r="P80" s="802"/>
      <c r="Q80" s="775" t="str">
        <f>IF(COUNT($Q78:$AB78,$AF78:$AN78,$AR78)=0,"",$J78*(Q78/($AC78+$AO78+$AR78)))</f>
        <v/>
      </c>
      <c r="R80" s="776"/>
      <c r="S80" s="777"/>
      <c r="T80" s="775" t="str">
        <f>IF(COUNT($Q78:$AB78,$AF78:$AN78,$AR78)=0,"",$J78*(T78/($AC78+$AO78+$AR78)))</f>
        <v/>
      </c>
      <c r="U80" s="776"/>
      <c r="V80" s="777"/>
      <c r="W80" s="775" t="str">
        <f>IF(COUNT($Q78:$AB78,$AF78:$AN78,$AR78)=0,"",$J78*(W78/($AC78+$AO78+$AR78)))</f>
        <v/>
      </c>
      <c r="X80" s="776"/>
      <c r="Y80" s="777"/>
      <c r="Z80" s="775" t="str">
        <f>IF(COUNT($Q78:$AB78,$AF78:$AN78,$AR78)=0,"",$J78*(Z78/($AC78+$AO78+$AR78)))</f>
        <v/>
      </c>
      <c r="AA80" s="776"/>
      <c r="AB80" s="777"/>
      <c r="AC80" s="775" t="str">
        <f>IF(COUNT($Q78:$AB78,$AF78:$AN78,$AR78)=0,"",$J78*(AC78/($AC78+$AO78+$AR78)))</f>
        <v/>
      </c>
      <c r="AD80" s="776"/>
      <c r="AE80" s="777"/>
      <c r="AF80" s="769" t="str">
        <f>IF(COUNT($Q78:$AB78,$AF78:$AN78,$AR78)=0,"",$J78*(AF78/($AC78+$AO78+$AR78)))</f>
        <v/>
      </c>
      <c r="AG80" s="770"/>
      <c r="AH80" s="771"/>
      <c r="AI80" s="769" t="str">
        <f>IF(COUNT($Q78:$AB78,$AF78:$AN78,$AR78)=0,"",$J78*(AI78/($AC78+$AO78+$AR78)))</f>
        <v/>
      </c>
      <c r="AJ80" s="770"/>
      <c r="AK80" s="771"/>
      <c r="AL80" s="769" t="str">
        <f>IF(COUNT($Q78:$AB78,$AF78:$AN78,$AR78)=0,"",$J78*(AL78/($AC78+$AO78+$AR78)))</f>
        <v/>
      </c>
      <c r="AM80" s="770"/>
      <c r="AN80" s="771"/>
      <c r="AO80" s="769" t="str">
        <f>IF(COUNT($Q78:$AB78,$AF78:$AN78,$AR78)=0,"",$J78*(AO78/($AC78+$AO78+$AR78)))</f>
        <v/>
      </c>
      <c r="AP80" s="770"/>
      <c r="AQ80" s="771"/>
      <c r="AR80" s="766" t="str">
        <f>IF(COUNT($Q78:$AB78,$AF78:$AN78,$AR78)=0,"",$J78*(AR78/($AC78+$AO78+$AR78)))</f>
        <v/>
      </c>
      <c r="AS80" s="767"/>
      <c r="AT80" s="768"/>
    </row>
    <row r="81" spans="1:46" s="14" customFormat="1" ht="12" customHeight="1">
      <c r="A81" s="838">
        <v>18</v>
      </c>
      <c r="B81" s="794"/>
      <c r="C81" s="795"/>
      <c r="D81" s="796"/>
      <c r="E81" s="839"/>
      <c r="F81" s="839"/>
      <c r="G81" s="839"/>
      <c r="H81" s="839"/>
      <c r="I81" s="839"/>
      <c r="J81" s="840"/>
      <c r="K81" s="840"/>
      <c r="L81" s="840"/>
      <c r="M81" s="841"/>
      <c r="N81" s="794"/>
      <c r="O81" s="795"/>
      <c r="P81" s="796"/>
      <c r="Q81" s="803"/>
      <c r="R81" s="804"/>
      <c r="S81" s="805"/>
      <c r="T81" s="803"/>
      <c r="U81" s="804"/>
      <c r="V81" s="805"/>
      <c r="W81" s="803"/>
      <c r="X81" s="804"/>
      <c r="Y81" s="805"/>
      <c r="Z81" s="803"/>
      <c r="AA81" s="804"/>
      <c r="AB81" s="805"/>
      <c r="AC81" s="825" t="str">
        <f>IF(COUNT($Q81:$AB81,$AF81:$AN81,$AR81)=0,"",SUM(Q81:AB81))</f>
        <v/>
      </c>
      <c r="AD81" s="826"/>
      <c r="AE81" s="827"/>
      <c r="AF81" s="803"/>
      <c r="AG81" s="804"/>
      <c r="AH81" s="805"/>
      <c r="AI81" s="803"/>
      <c r="AJ81" s="804"/>
      <c r="AK81" s="805"/>
      <c r="AL81" s="803"/>
      <c r="AM81" s="804"/>
      <c r="AN81" s="805"/>
      <c r="AO81" s="832" t="str">
        <f>IF(COUNT($Q81:$AB81,$AF81:$AN81,$AR81)=0,"",SUM(AF81:AN81))</f>
        <v/>
      </c>
      <c r="AP81" s="833"/>
      <c r="AQ81" s="834"/>
      <c r="AR81" s="803"/>
      <c r="AS81" s="804"/>
      <c r="AT81" s="805"/>
    </row>
    <row r="82" spans="1:46" s="14" customFormat="1" ht="12" customHeight="1">
      <c r="A82" s="838"/>
      <c r="B82" s="797"/>
      <c r="C82" s="798"/>
      <c r="D82" s="799"/>
      <c r="E82" s="839"/>
      <c r="F82" s="839"/>
      <c r="G82" s="839"/>
      <c r="H82" s="839"/>
      <c r="I82" s="839"/>
      <c r="J82" s="840"/>
      <c r="K82" s="840"/>
      <c r="L82" s="840"/>
      <c r="M82" s="841"/>
      <c r="N82" s="797"/>
      <c r="O82" s="798"/>
      <c r="P82" s="799"/>
      <c r="Q82" s="806" t="str">
        <f>IF(COUNT($Q81:$AB81,$AF81:$AN81,$AR81)=0,"",ROUND(Q81/SUM($Q81:$AB81,$AF81:$AN81,$AR81),3))</f>
        <v/>
      </c>
      <c r="R82" s="807"/>
      <c r="S82" s="808"/>
      <c r="T82" s="806" t="str">
        <f>IF(COUNT($Q81:$AB81,$AF81:$AN81,$AR81)=0,"",ROUND(T81/SUM($Q81:$AB81,$AF81:$AN81,$AR81),3))</f>
        <v/>
      </c>
      <c r="U82" s="807"/>
      <c r="V82" s="808"/>
      <c r="W82" s="806" t="str">
        <f>IF(COUNT($Q81:$AB81,$AF81:$AN81,$AR81)=0,"",ROUND(W81/SUM($Q81:$AB81,$AF81:$AN81,$AR81),3))</f>
        <v/>
      </c>
      <c r="X82" s="807"/>
      <c r="Y82" s="808"/>
      <c r="Z82" s="806" t="str">
        <f>IF(COUNT($Q81:$AB81,$AF81:$AN81,$AR81)=0,"",ROUND(Z81/SUM($Q81:$AB81,$AF81:$AN81,$AR81),3))</f>
        <v/>
      </c>
      <c r="AA82" s="807"/>
      <c r="AB82" s="808"/>
      <c r="AC82" s="806" t="str">
        <f>IF(COUNT($Q81:$AB81,$AF81:$AN81,$AR81)=0,"",ROUND(AC81/SUM($Q81:$AB81,$AF81:$AN81,$AR81),3))</f>
        <v/>
      </c>
      <c r="AD82" s="807"/>
      <c r="AE82" s="808"/>
      <c r="AF82" s="812" t="str">
        <f>IF(COUNT($Q81:$AB81,$AF81:$AN81,$AR81)=0,"",ROUND(AF81/SUM($Q81:$AB81,$AF81:$AN81,$AR81),3))</f>
        <v/>
      </c>
      <c r="AG82" s="813"/>
      <c r="AH82" s="814"/>
      <c r="AI82" s="812" t="str">
        <f>IF(COUNT($Q81:$AB81,$AF81:$AN81,$AR81)=0,"",ROUND(AI81/SUM($Q81:$AB81,$AF81:$AN81,$AR81),3))</f>
        <v/>
      </c>
      <c r="AJ82" s="813"/>
      <c r="AK82" s="814"/>
      <c r="AL82" s="812" t="str">
        <f>IF(COUNT($Q81:$AB81,$AF81:$AN81,$AR81)=0,"",ROUND(AL81/SUM($Q81:$AB81,$AF81:$AN81,$AR81),3))</f>
        <v/>
      </c>
      <c r="AM82" s="813"/>
      <c r="AN82" s="814"/>
      <c r="AO82" s="812" t="str">
        <f>IF(COUNT($Q81:$AB81,$AF81:$AN81,$AR81)=0,"",ROUND(AO81/SUM($Q81:$AB81,$AF81:$AN81,$AR81),3))</f>
        <v/>
      </c>
      <c r="AP82" s="813"/>
      <c r="AQ82" s="814"/>
      <c r="AR82" s="829" t="str">
        <f>IF(COUNT($Q81:$AB81,$AF81:$AN81,$AR81)=0,"",ROUND(AR81/SUM($Q81:$AB81,$AF81:$AN81,$AR81),3))</f>
        <v/>
      </c>
      <c r="AS82" s="830"/>
      <c r="AT82" s="831"/>
    </row>
    <row r="83" spans="1:46" s="14" customFormat="1" ht="12" customHeight="1">
      <c r="A83" s="838"/>
      <c r="B83" s="800"/>
      <c r="C83" s="801"/>
      <c r="D83" s="802"/>
      <c r="E83" s="839"/>
      <c r="F83" s="839"/>
      <c r="G83" s="839"/>
      <c r="H83" s="839"/>
      <c r="I83" s="839"/>
      <c r="J83" s="840"/>
      <c r="K83" s="840"/>
      <c r="L83" s="840"/>
      <c r="M83" s="841"/>
      <c r="N83" s="800"/>
      <c r="O83" s="801"/>
      <c r="P83" s="802"/>
      <c r="Q83" s="775" t="str">
        <f>IF(COUNT($Q81:$AB81,$AF81:$AN81,$AR81)=0,"",$J81*(Q81/($AC81+$AO81+$AR81)))</f>
        <v/>
      </c>
      <c r="R83" s="776"/>
      <c r="S83" s="777"/>
      <c r="T83" s="775" t="str">
        <f>IF(COUNT($Q81:$AB81,$AF81:$AN81,$AR81)=0,"",$J81*(T81/($AC81+$AO81+$AR81)))</f>
        <v/>
      </c>
      <c r="U83" s="776"/>
      <c r="V83" s="777"/>
      <c r="W83" s="775" t="str">
        <f>IF(COUNT($Q81:$AB81,$AF81:$AN81,$AR81)=0,"",$J81*(W81/($AC81+$AO81+$AR81)))</f>
        <v/>
      </c>
      <c r="X83" s="776"/>
      <c r="Y83" s="777"/>
      <c r="Z83" s="775" t="str">
        <f>IF(COUNT($Q81:$AB81,$AF81:$AN81,$AR81)=0,"",$J81*(Z81/($AC81+$AO81+$AR81)))</f>
        <v/>
      </c>
      <c r="AA83" s="776"/>
      <c r="AB83" s="777"/>
      <c r="AC83" s="775" t="str">
        <f>IF(COUNT($Q81:$AB81,$AF81:$AN81,$AR81)=0,"",$J81*(AC81/($AC81+$AO81+$AR81)))</f>
        <v/>
      </c>
      <c r="AD83" s="776"/>
      <c r="AE83" s="777"/>
      <c r="AF83" s="769" t="str">
        <f>IF(COUNT($Q81:$AB81,$AF81:$AN81,$AR81)=0,"",$J81*(AF81/($AC81+$AO81+$AR81)))</f>
        <v/>
      </c>
      <c r="AG83" s="770"/>
      <c r="AH83" s="771"/>
      <c r="AI83" s="769" t="str">
        <f>IF(COUNT($Q81:$AB81,$AF81:$AN81,$AR81)=0,"",$J81*(AI81/($AC81+$AO81+$AR81)))</f>
        <v/>
      </c>
      <c r="AJ83" s="770"/>
      <c r="AK83" s="771"/>
      <c r="AL83" s="769" t="str">
        <f>IF(COUNT($Q81:$AB81,$AF81:$AN81,$AR81)=0,"",$J81*(AL81/($AC81+$AO81+$AR81)))</f>
        <v/>
      </c>
      <c r="AM83" s="770"/>
      <c r="AN83" s="771"/>
      <c r="AO83" s="769" t="str">
        <f>IF(COUNT($Q81:$AB81,$AF81:$AN81,$AR81)=0,"",$J81*(AO81/($AC81+$AO81+$AR81)))</f>
        <v/>
      </c>
      <c r="AP83" s="770"/>
      <c r="AQ83" s="771"/>
      <c r="AR83" s="766" t="str">
        <f>IF(COUNT($Q81:$AB81,$AF81:$AN81,$AR81)=0,"",$J81*(AR81/($AC81+$AO81+$AR81)))</f>
        <v/>
      </c>
      <c r="AS83" s="767"/>
      <c r="AT83" s="768"/>
    </row>
    <row r="84" spans="1:46" s="14" customFormat="1" ht="12" customHeight="1">
      <c r="A84" s="838">
        <v>19</v>
      </c>
      <c r="B84" s="794"/>
      <c r="C84" s="795"/>
      <c r="D84" s="796"/>
      <c r="E84" s="839"/>
      <c r="F84" s="839"/>
      <c r="G84" s="839"/>
      <c r="H84" s="839"/>
      <c r="I84" s="839"/>
      <c r="J84" s="840"/>
      <c r="K84" s="840"/>
      <c r="L84" s="840"/>
      <c r="M84" s="841"/>
      <c r="N84" s="794"/>
      <c r="O84" s="795"/>
      <c r="P84" s="796"/>
      <c r="Q84" s="803"/>
      <c r="R84" s="804"/>
      <c r="S84" s="805"/>
      <c r="T84" s="803"/>
      <c r="U84" s="804"/>
      <c r="V84" s="805"/>
      <c r="W84" s="803"/>
      <c r="X84" s="804"/>
      <c r="Y84" s="805"/>
      <c r="Z84" s="803"/>
      <c r="AA84" s="804"/>
      <c r="AB84" s="805"/>
      <c r="AC84" s="825" t="str">
        <f>IF(COUNT($Q84:$AB84,$AF84:$AN84,$AR84)=0,"",SUM(Q84:AB84))</f>
        <v/>
      </c>
      <c r="AD84" s="826"/>
      <c r="AE84" s="827"/>
      <c r="AF84" s="803"/>
      <c r="AG84" s="804"/>
      <c r="AH84" s="805"/>
      <c r="AI84" s="803"/>
      <c r="AJ84" s="804"/>
      <c r="AK84" s="805"/>
      <c r="AL84" s="803"/>
      <c r="AM84" s="804"/>
      <c r="AN84" s="805"/>
      <c r="AO84" s="832" t="str">
        <f>IF(COUNT($Q84:$AB84,$AF84:$AN84,$AR84)=0,"",SUM(AF84:AN84))</f>
        <v/>
      </c>
      <c r="AP84" s="833"/>
      <c r="AQ84" s="834"/>
      <c r="AR84" s="803"/>
      <c r="AS84" s="804"/>
      <c r="AT84" s="805"/>
    </row>
    <row r="85" spans="1:46" s="14" customFormat="1" ht="12" customHeight="1">
      <c r="A85" s="838"/>
      <c r="B85" s="797"/>
      <c r="C85" s="798"/>
      <c r="D85" s="799"/>
      <c r="E85" s="839"/>
      <c r="F85" s="839"/>
      <c r="G85" s="839"/>
      <c r="H85" s="839"/>
      <c r="I85" s="839"/>
      <c r="J85" s="840"/>
      <c r="K85" s="840"/>
      <c r="L85" s="840"/>
      <c r="M85" s="841"/>
      <c r="N85" s="797"/>
      <c r="O85" s="798"/>
      <c r="P85" s="799"/>
      <c r="Q85" s="806" t="str">
        <f>IF(COUNT($Q84:$AB84,$AF84:$AN84,$AR84)=0,"",ROUND(Q84/SUM($Q84:$AB84,$AF84:$AN84,$AR84),3))</f>
        <v/>
      </c>
      <c r="R85" s="807"/>
      <c r="S85" s="808"/>
      <c r="T85" s="806" t="str">
        <f>IF(COUNT($Q84:$AB84,$AF84:$AN84,$AR84)=0,"",ROUND(T84/SUM($Q84:$AB84,$AF84:$AN84,$AR84),3))</f>
        <v/>
      </c>
      <c r="U85" s="807"/>
      <c r="V85" s="808"/>
      <c r="W85" s="806" t="str">
        <f>IF(COUNT($Q84:$AB84,$AF84:$AN84,$AR84)=0,"",ROUND(W84/SUM($Q84:$AB84,$AF84:$AN84,$AR84),3))</f>
        <v/>
      </c>
      <c r="X85" s="807"/>
      <c r="Y85" s="808"/>
      <c r="Z85" s="806" t="str">
        <f>IF(COUNT($Q84:$AB84,$AF84:$AN84,$AR84)=0,"",ROUND(Z84/SUM($Q84:$AB84,$AF84:$AN84,$AR84),3))</f>
        <v/>
      </c>
      <c r="AA85" s="807"/>
      <c r="AB85" s="808"/>
      <c r="AC85" s="806" t="str">
        <f>IF(COUNT($Q84:$AB84,$AF84:$AN84,$AR84)=0,"",ROUND(AC84/SUM($Q84:$AB84,$AF84:$AN84,$AR84),3))</f>
        <v/>
      </c>
      <c r="AD85" s="807"/>
      <c r="AE85" s="808"/>
      <c r="AF85" s="812" t="str">
        <f>IF(COUNT($Q84:$AB84,$AF84:$AN84,$AR84)=0,"",ROUND(AF84/SUM($Q84:$AB84,$AF84:$AN84,$AR84),3))</f>
        <v/>
      </c>
      <c r="AG85" s="813"/>
      <c r="AH85" s="814"/>
      <c r="AI85" s="812" t="str">
        <f>IF(COUNT($Q84:$AB84,$AF84:$AN84,$AR84)=0,"",ROUND(AI84/SUM($Q84:$AB84,$AF84:$AN84,$AR84),3))</f>
        <v/>
      </c>
      <c r="AJ85" s="813"/>
      <c r="AK85" s="814"/>
      <c r="AL85" s="812" t="str">
        <f>IF(COUNT($Q84:$AB84,$AF84:$AN84,$AR84)=0,"",ROUND(AL84/SUM($Q84:$AB84,$AF84:$AN84,$AR84),3))</f>
        <v/>
      </c>
      <c r="AM85" s="813"/>
      <c r="AN85" s="814"/>
      <c r="AO85" s="812" t="str">
        <f>IF(COUNT($Q84:$AB84,$AF84:$AN84,$AR84)=0,"",ROUND(AO84/SUM($Q84:$AB84,$AF84:$AN84,$AR84),3))</f>
        <v/>
      </c>
      <c r="AP85" s="813"/>
      <c r="AQ85" s="814"/>
      <c r="AR85" s="829" t="str">
        <f>IF(COUNT($Q84:$AB84,$AF84:$AN84,$AR84)=0,"",ROUND(AR84/SUM($Q84:$AB84,$AF84:$AN84,$AR84),3))</f>
        <v/>
      </c>
      <c r="AS85" s="830"/>
      <c r="AT85" s="831"/>
    </row>
    <row r="86" spans="1:46" s="14" customFormat="1" ht="12" customHeight="1">
      <c r="A86" s="838"/>
      <c r="B86" s="800"/>
      <c r="C86" s="801"/>
      <c r="D86" s="802"/>
      <c r="E86" s="839"/>
      <c r="F86" s="839"/>
      <c r="G86" s="839"/>
      <c r="H86" s="839"/>
      <c r="I86" s="839"/>
      <c r="J86" s="840"/>
      <c r="K86" s="840"/>
      <c r="L86" s="840"/>
      <c r="M86" s="841"/>
      <c r="N86" s="800"/>
      <c r="O86" s="801"/>
      <c r="P86" s="802"/>
      <c r="Q86" s="775" t="str">
        <f>IF(COUNT($Q84:$AB84,$AF84:$AN84,$AR84)=0,"",$J84*(Q84/($AC84+$AO84+$AR84)))</f>
        <v/>
      </c>
      <c r="R86" s="776"/>
      <c r="S86" s="777"/>
      <c r="T86" s="775" t="str">
        <f>IF(COUNT($Q84:$AB84,$AF84:$AN84,$AR84)=0,"",$J84*(T84/($AC84+$AO84+$AR84)))</f>
        <v/>
      </c>
      <c r="U86" s="776"/>
      <c r="V86" s="777"/>
      <c r="W86" s="775" t="str">
        <f>IF(COUNT($Q84:$AB84,$AF84:$AN84,$AR84)=0,"",$J84*(W84/($AC84+$AO84+$AR84)))</f>
        <v/>
      </c>
      <c r="X86" s="776"/>
      <c r="Y86" s="777"/>
      <c r="Z86" s="775" t="str">
        <f>IF(COUNT($Q84:$AB84,$AF84:$AN84,$AR84)=0,"",$J84*(Z84/($AC84+$AO84+$AR84)))</f>
        <v/>
      </c>
      <c r="AA86" s="776"/>
      <c r="AB86" s="777"/>
      <c r="AC86" s="775" t="str">
        <f>IF(COUNT($Q84:$AB84,$AF84:$AN84,$AR84)=0,"",$J84*(AC84/($AC84+$AO84+$AR84)))</f>
        <v/>
      </c>
      <c r="AD86" s="776"/>
      <c r="AE86" s="777"/>
      <c r="AF86" s="769" t="str">
        <f>IF(COUNT($Q84:$AB84,$AF84:$AN84,$AR84)=0,"",$J84*(AF84/($AC84+$AO84+$AR84)))</f>
        <v/>
      </c>
      <c r="AG86" s="770"/>
      <c r="AH86" s="771"/>
      <c r="AI86" s="769" t="str">
        <f>IF(COUNT($Q84:$AB84,$AF84:$AN84,$AR84)=0,"",$J84*(AI84/($AC84+$AO84+$AR84)))</f>
        <v/>
      </c>
      <c r="AJ86" s="770"/>
      <c r="AK86" s="771"/>
      <c r="AL86" s="769" t="str">
        <f>IF(COUNT($Q84:$AB84,$AF84:$AN84,$AR84)=0,"",$J84*(AL84/($AC84+$AO84+$AR84)))</f>
        <v/>
      </c>
      <c r="AM86" s="770"/>
      <c r="AN86" s="771"/>
      <c r="AO86" s="769" t="str">
        <f>IF(COUNT($Q84:$AB84,$AF84:$AN84,$AR84)=0,"",$J84*(AO84/($AC84+$AO84+$AR84)))</f>
        <v/>
      </c>
      <c r="AP86" s="770"/>
      <c r="AQ86" s="771"/>
      <c r="AR86" s="766" t="str">
        <f>IF(COUNT($Q84:$AB84,$AF84:$AN84,$AR84)=0,"",$J84*(AR84/($AC84+$AO84+$AR84)))</f>
        <v/>
      </c>
      <c r="AS86" s="767"/>
      <c r="AT86" s="768"/>
    </row>
    <row r="87" spans="1:46" s="14" customFormat="1" ht="12" customHeight="1">
      <c r="A87" s="838">
        <v>20</v>
      </c>
      <c r="B87" s="794"/>
      <c r="C87" s="795"/>
      <c r="D87" s="796"/>
      <c r="E87" s="839"/>
      <c r="F87" s="839"/>
      <c r="G87" s="839"/>
      <c r="H87" s="839"/>
      <c r="I87" s="839"/>
      <c r="J87" s="840"/>
      <c r="K87" s="840"/>
      <c r="L87" s="840"/>
      <c r="M87" s="841"/>
      <c r="N87" s="794"/>
      <c r="O87" s="795"/>
      <c r="P87" s="796"/>
      <c r="Q87" s="803"/>
      <c r="R87" s="804"/>
      <c r="S87" s="805"/>
      <c r="T87" s="803"/>
      <c r="U87" s="804"/>
      <c r="V87" s="805"/>
      <c r="W87" s="803"/>
      <c r="X87" s="804"/>
      <c r="Y87" s="805"/>
      <c r="Z87" s="803"/>
      <c r="AA87" s="804"/>
      <c r="AB87" s="805"/>
      <c r="AC87" s="825" t="str">
        <f>IF(COUNT($Q87:$AB87,$AF87:$AN87,$AR87)=0,"",SUM(Q87:AB87))</f>
        <v/>
      </c>
      <c r="AD87" s="826"/>
      <c r="AE87" s="827"/>
      <c r="AF87" s="803"/>
      <c r="AG87" s="804"/>
      <c r="AH87" s="805"/>
      <c r="AI87" s="803"/>
      <c r="AJ87" s="804"/>
      <c r="AK87" s="805"/>
      <c r="AL87" s="803"/>
      <c r="AM87" s="804"/>
      <c r="AN87" s="805"/>
      <c r="AO87" s="832" t="str">
        <f>IF(COUNT($Q87:$AB87,$AF87:$AN87,$AR87)=0,"",SUM(AF87:AN87))</f>
        <v/>
      </c>
      <c r="AP87" s="833"/>
      <c r="AQ87" s="834"/>
      <c r="AR87" s="803"/>
      <c r="AS87" s="804"/>
      <c r="AT87" s="805"/>
    </row>
    <row r="88" spans="1:46" s="14" customFormat="1" ht="12" customHeight="1">
      <c r="A88" s="838"/>
      <c r="B88" s="797"/>
      <c r="C88" s="798"/>
      <c r="D88" s="799"/>
      <c r="E88" s="839"/>
      <c r="F88" s="839"/>
      <c r="G88" s="839"/>
      <c r="H88" s="839"/>
      <c r="I88" s="839"/>
      <c r="J88" s="840"/>
      <c r="K88" s="840"/>
      <c r="L88" s="840"/>
      <c r="M88" s="841"/>
      <c r="N88" s="797"/>
      <c r="O88" s="798"/>
      <c r="P88" s="799"/>
      <c r="Q88" s="806" t="str">
        <f>IF(COUNT($Q87:$AB87,$AF87:$AN87,$AR87)=0,"",ROUND(Q87/SUM($Q87:$AB87,$AF87:$AN87,$AR87),3))</f>
        <v/>
      </c>
      <c r="R88" s="807"/>
      <c r="S88" s="808"/>
      <c r="T88" s="806" t="str">
        <f>IF(COUNT($Q87:$AB87,$AF87:$AN87,$AR87)=0,"",ROUND(T87/SUM($Q87:$AB87,$AF87:$AN87,$AR87),3))</f>
        <v/>
      </c>
      <c r="U88" s="807"/>
      <c r="V88" s="808"/>
      <c r="W88" s="806" t="str">
        <f>IF(COUNT($Q87:$AB87,$AF87:$AN87,$AR87)=0,"",ROUND(W87/SUM($Q87:$AB87,$AF87:$AN87,$AR87),3))</f>
        <v/>
      </c>
      <c r="X88" s="807"/>
      <c r="Y88" s="808"/>
      <c r="Z88" s="806" t="str">
        <f>IF(COUNT($Q87:$AB87,$AF87:$AN87,$AR87)=0,"",ROUND(Z87/SUM($Q87:$AB87,$AF87:$AN87,$AR87),3))</f>
        <v/>
      </c>
      <c r="AA88" s="807"/>
      <c r="AB88" s="808"/>
      <c r="AC88" s="806" t="str">
        <f>IF(COUNT($Q87:$AB87,$AF87:$AN87,$AR87)=0,"",ROUND(AC87/SUM($Q87:$AB87,$AF87:$AN87,$AR87),3))</f>
        <v/>
      </c>
      <c r="AD88" s="807"/>
      <c r="AE88" s="808"/>
      <c r="AF88" s="812" t="str">
        <f>IF(COUNT($Q87:$AB87,$AF87:$AN87,$AR87)=0,"",ROUND(AF87/SUM($Q87:$AB87,$AF87:$AN87,$AR87),3))</f>
        <v/>
      </c>
      <c r="AG88" s="813"/>
      <c r="AH88" s="814"/>
      <c r="AI88" s="812" t="str">
        <f>IF(COUNT($Q87:$AB87,$AF87:$AN87,$AR87)=0,"",ROUND(AI87/SUM($Q87:$AB87,$AF87:$AN87,$AR87),3))</f>
        <v/>
      </c>
      <c r="AJ88" s="813"/>
      <c r="AK88" s="814"/>
      <c r="AL88" s="812" t="str">
        <f>IF(COUNT($Q87:$AB87,$AF87:$AN87,$AR87)=0,"",ROUND(AL87/SUM($Q87:$AB87,$AF87:$AN87,$AR87),3))</f>
        <v/>
      </c>
      <c r="AM88" s="813"/>
      <c r="AN88" s="814"/>
      <c r="AO88" s="812" t="str">
        <f>IF(COUNT($Q87:$AB87,$AF87:$AN87,$AR87)=0,"",ROUND(AO87/SUM($Q87:$AB87,$AF87:$AN87,$AR87),3))</f>
        <v/>
      </c>
      <c r="AP88" s="813"/>
      <c r="AQ88" s="814"/>
      <c r="AR88" s="829" t="str">
        <f>IF(COUNT($Q87:$AB87,$AF87:$AN87,$AR87)=0,"",ROUND(AR87/SUM($Q87:$AB87,$AF87:$AN87,$AR87),3))</f>
        <v/>
      </c>
      <c r="AS88" s="830"/>
      <c r="AT88" s="831"/>
    </row>
    <row r="89" spans="1:46" s="14" customFormat="1" ht="12" customHeight="1">
      <c r="A89" s="838"/>
      <c r="B89" s="800"/>
      <c r="C89" s="801"/>
      <c r="D89" s="802"/>
      <c r="E89" s="839"/>
      <c r="F89" s="839"/>
      <c r="G89" s="839"/>
      <c r="H89" s="839"/>
      <c r="I89" s="839"/>
      <c r="J89" s="840"/>
      <c r="K89" s="840"/>
      <c r="L89" s="840"/>
      <c r="M89" s="841"/>
      <c r="N89" s="800"/>
      <c r="O89" s="801"/>
      <c r="P89" s="802"/>
      <c r="Q89" s="775" t="str">
        <f>IF(COUNT($Q87:$AB87,$AF87:$AN87,$AR87)=0,"",$J87*(Q87/($AC87+$AO87+$AR87)))</f>
        <v/>
      </c>
      <c r="R89" s="776"/>
      <c r="S89" s="777"/>
      <c r="T89" s="775" t="str">
        <f>IF(COUNT($Q87:$AB87,$AF87:$AN87,$AR87)=0,"",$J87*(T87/($AC87+$AO87+$AR87)))</f>
        <v/>
      </c>
      <c r="U89" s="776"/>
      <c r="V89" s="777"/>
      <c r="W89" s="775" t="str">
        <f>IF(COUNT($Q87:$AB87,$AF87:$AN87,$AR87)=0,"",$J87*(W87/($AC87+$AO87+$AR87)))</f>
        <v/>
      </c>
      <c r="X89" s="776"/>
      <c r="Y89" s="777"/>
      <c r="Z89" s="775" t="str">
        <f>IF(COUNT($Q87:$AB87,$AF87:$AN87,$AR87)=0,"",$J87*(Z87/($AC87+$AO87+$AR87)))</f>
        <v/>
      </c>
      <c r="AA89" s="776"/>
      <c r="AB89" s="777"/>
      <c r="AC89" s="775" t="str">
        <f>IF(COUNT($Q87:$AB87,$AF87:$AN87,$AR87)=0,"",$J87*(AC87/($AC87+$AO87+$AR87)))</f>
        <v/>
      </c>
      <c r="AD89" s="776"/>
      <c r="AE89" s="777"/>
      <c r="AF89" s="769" t="str">
        <f>IF(COUNT($Q87:$AB87,$AF87:$AN87,$AR87)=0,"",$J87*(AF87/($AC87+$AO87+$AR87)))</f>
        <v/>
      </c>
      <c r="AG89" s="770"/>
      <c r="AH89" s="771"/>
      <c r="AI89" s="769" t="str">
        <f>IF(COUNT($Q87:$AB87,$AF87:$AN87,$AR87)=0,"",$J87*(AI87/($AC87+$AO87+$AR87)))</f>
        <v/>
      </c>
      <c r="AJ89" s="770"/>
      <c r="AK89" s="771"/>
      <c r="AL89" s="769" t="str">
        <f>IF(COUNT($Q87:$AB87,$AF87:$AN87,$AR87)=0,"",$J87*(AL87/($AC87+$AO87+$AR87)))</f>
        <v/>
      </c>
      <c r="AM89" s="770"/>
      <c r="AN89" s="771"/>
      <c r="AO89" s="769" t="str">
        <f>IF(COUNT($Q87:$AB87,$AF87:$AN87,$AR87)=0,"",$J87*(AO87/($AC87+$AO87+$AR87)))</f>
        <v/>
      </c>
      <c r="AP89" s="770"/>
      <c r="AQ89" s="771"/>
      <c r="AR89" s="766" t="str">
        <f>IF(COUNT($Q87:$AB87,$AF87:$AN87,$AR87)=0,"",$J87*(AR87/($AC87+$AO87+$AR87)))</f>
        <v/>
      </c>
      <c r="AS89" s="767"/>
      <c r="AT89" s="768"/>
    </row>
    <row r="90" spans="1:46" s="14" customFormat="1" ht="12" customHeight="1">
      <c r="A90" s="13"/>
      <c r="B90" s="782" t="s">
        <v>182</v>
      </c>
      <c r="C90" s="783"/>
      <c r="D90" s="783"/>
      <c r="E90" s="783"/>
      <c r="F90" s="783"/>
      <c r="G90" s="783"/>
      <c r="H90" s="783"/>
      <c r="I90" s="783"/>
      <c r="J90" s="835" t="str">
        <f>IF(COUNT(J60:M89)=0,"",SUM(J60:M89))</f>
        <v/>
      </c>
      <c r="K90" s="836"/>
      <c r="L90" s="836"/>
      <c r="M90" s="837"/>
      <c r="N90" s="838"/>
      <c r="O90" s="838"/>
      <c r="P90" s="838"/>
      <c r="Q90" s="775" t="str">
        <f>IF(COUNT(Q60,Q63,Q66,Q69,Q72,Q75,Q78,Q81,Q84,Q87)=0,"",SUM(Q62,Q65,Q68,Q71,Q74,Q77,Q80,Q83,Q86,Q89))</f>
        <v/>
      </c>
      <c r="R90" s="776"/>
      <c r="S90" s="777"/>
      <c r="T90" s="775" t="str">
        <f>IF(COUNT(T60,T63,T66,T69,T72,T75,T78,T81,T84,T87)=0,"",SUM(T62,T65,T68,T71,T74,T77,T80,T83,T86,T89))</f>
        <v/>
      </c>
      <c r="U90" s="776"/>
      <c r="V90" s="777"/>
      <c r="W90" s="775" t="str">
        <f>IF(COUNT(W60,W63,W66,W69,W72,W75,W78,W81,W84,W87)=0,"",SUM(W62,W65,W68,W71,W74,W77,W80,W83,W86,W89))</f>
        <v/>
      </c>
      <c r="X90" s="776"/>
      <c r="Y90" s="777"/>
      <c r="Z90" s="775" t="str">
        <f>IF(COUNT(Z60,Z63,Z66,Z69,Z72,Z75,Z78,Z81,Z84,Z87)=0,"",SUM(Z62,Z65,Z68,Z71,Z74,Z77,Z80,Z83,Z86,Z89))</f>
        <v/>
      </c>
      <c r="AA90" s="776"/>
      <c r="AB90" s="777"/>
      <c r="AC90" s="775" t="str">
        <f>IF(COUNT(AC60,AC63,AC66,AC69,AC72,AC75,AC78,AC81,AC84,AC87)=0,"",SUM(AC62,AC65,AC68,AC71,AC74,AC77,AC80,AC83,AC86,AC89))</f>
        <v/>
      </c>
      <c r="AD90" s="776"/>
      <c r="AE90" s="777"/>
      <c r="AF90" s="769" t="str">
        <f>IF(COUNT(AF60,AF63,AF66,AF69,AF72,AF75,AF78,AF81,AF84,AF87)=0,"",SUM(AF62,AF65,AF68,AF71,AF74,AF77,AF80,AF83,AF86,AF89))</f>
        <v/>
      </c>
      <c r="AG90" s="770"/>
      <c r="AH90" s="771"/>
      <c r="AI90" s="769" t="str">
        <f>IF(COUNT(AI60,AI63,AI66,AI69,AI72,AI75,AI78,AI81,AI84,AI87)=0,"",SUM(AI62,AI65,AI68,AI71,AI74,AI77,AI80,AI83,AI86,AI89))</f>
        <v/>
      </c>
      <c r="AJ90" s="770"/>
      <c r="AK90" s="771"/>
      <c r="AL90" s="769" t="str">
        <f>IF(COUNT(AL60,AL63,AL66,AL69,AL72,AL75,AL78,AL81,AL84,AL87)=0,"",SUM(AL62,AL65,AL68,AL71,AL74,AL77,AL80,AL83,AL86,AL89))</f>
        <v/>
      </c>
      <c r="AM90" s="770"/>
      <c r="AN90" s="771"/>
      <c r="AO90" s="769" t="str">
        <f>IF(COUNT(AO60,AO63,AO66,AO69,AO72,AO75,AO78,AO81,AO84,AO87)=0,"",SUM(AO62,AO65,AO68,AO71,AO74,AO77,AO80,AO83,AO86,AO89))</f>
        <v/>
      </c>
      <c r="AP90" s="770"/>
      <c r="AQ90" s="771"/>
      <c r="AR90" s="766" t="str">
        <f>IF(COUNT(AR60,AR63,AR66,AR69,AR72,AR75,AR78,AR81,AR84,AR87)=0,"",SUM(AR62,AR65,AR68,AR71,AR74,AR77,AR80,AR83,AR86,AR89))</f>
        <v/>
      </c>
      <c r="AS90" s="767"/>
      <c r="AT90" s="768"/>
    </row>
    <row r="91" spans="1:46" s="14" customFormat="1" ht="12" customHeight="1">
      <c r="A91" s="13"/>
      <c r="B91" s="782" t="s">
        <v>150</v>
      </c>
      <c r="C91" s="783"/>
      <c r="D91" s="783"/>
      <c r="E91" s="783"/>
      <c r="F91" s="783"/>
      <c r="G91" s="783"/>
      <c r="H91" s="783"/>
      <c r="I91" s="783"/>
      <c r="J91" s="835">
        <f>IF(COUNT(J45,J90)=0,"",SUM(J45,J90))</f>
        <v>0</v>
      </c>
      <c r="K91" s="836"/>
      <c r="L91" s="836"/>
      <c r="M91" s="837"/>
      <c r="N91" s="838"/>
      <c r="O91" s="838"/>
      <c r="P91" s="838"/>
      <c r="Q91" s="775">
        <f>IF(COUNT(Q45,Q90)=0,"",SUM(Q45,Q90))</f>
        <v>0</v>
      </c>
      <c r="R91" s="776"/>
      <c r="S91" s="777"/>
      <c r="T91" s="775">
        <f>IF(COUNT(T45,T90)=0,"",SUM(T45,T90))</f>
        <v>0</v>
      </c>
      <c r="U91" s="776"/>
      <c r="V91" s="777"/>
      <c r="W91" s="775">
        <f>IF(COUNT(W45,W90)=0,"",SUM(W45,W90))</f>
        <v>0</v>
      </c>
      <c r="X91" s="776"/>
      <c r="Y91" s="777"/>
      <c r="Z91" s="775" t="str">
        <f>IF(COUNT(Z45,Z90)=0,"",SUM(Z45,Z90))</f>
        <v/>
      </c>
      <c r="AA91" s="776"/>
      <c r="AB91" s="777"/>
      <c r="AC91" s="775">
        <f>IF(COUNT(AC45,AC90)=0,"",SUM(AC45,AC90))</f>
        <v>0</v>
      </c>
      <c r="AD91" s="776"/>
      <c r="AE91" s="777"/>
      <c r="AF91" s="769">
        <f>IF(COUNT(AF45,AF90)=0,"",SUM(AF45,AF90))</f>
        <v>0</v>
      </c>
      <c r="AG91" s="770"/>
      <c r="AH91" s="771"/>
      <c r="AI91" s="769" t="str">
        <f>IF(COUNT(AI45,AI90)=0,"",SUM(AI45,AI90))</f>
        <v/>
      </c>
      <c r="AJ91" s="770"/>
      <c r="AK91" s="771"/>
      <c r="AL91" s="769" t="str">
        <f>IF(COUNT(AL45,AL90)=0,"",SUM(AL45,AL90))</f>
        <v/>
      </c>
      <c r="AM91" s="770"/>
      <c r="AN91" s="771"/>
      <c r="AO91" s="769">
        <f>IF(COUNT(AO45,AO90)=0,"",SUM(AO45,AO90))</f>
        <v>0</v>
      </c>
      <c r="AP91" s="770"/>
      <c r="AQ91" s="771"/>
      <c r="AR91" s="766">
        <f>IF(COUNT(AR45,AR90)=0,"",SUM(AR45,AR90))</f>
        <v>0</v>
      </c>
      <c r="AS91" s="767"/>
      <c r="AT91" s="768"/>
    </row>
    <row r="92" spans="1:46" s="14" customFormat="1" ht="12" customHeight="1">
      <c r="A92" s="16"/>
      <c r="B92" s="16"/>
      <c r="C92" s="16"/>
      <c r="D92" s="16"/>
      <c r="E92" s="16"/>
      <c r="F92" s="16"/>
      <c r="G92" s="16"/>
      <c r="H92" s="16"/>
      <c r="I92" s="16"/>
      <c r="J92" s="496"/>
      <c r="K92" s="496"/>
      <c r="L92" s="496"/>
      <c r="M92" s="496"/>
      <c r="N92" s="16"/>
      <c r="O92" s="16"/>
      <c r="P92" s="16"/>
      <c r="Q92" s="165"/>
      <c r="R92" s="165"/>
      <c r="S92" s="165"/>
      <c r="T92" s="165"/>
      <c r="U92" s="165"/>
      <c r="V92" s="165"/>
      <c r="W92" s="165"/>
      <c r="X92" s="165"/>
      <c r="Y92" s="165"/>
      <c r="Z92" s="165"/>
      <c r="AA92" s="165"/>
      <c r="AB92" s="165"/>
      <c r="AC92" s="165"/>
      <c r="AD92" s="165"/>
      <c r="AE92" s="165"/>
      <c r="AF92" s="165"/>
      <c r="AG92" s="165"/>
      <c r="AH92" s="165"/>
      <c r="AI92" s="165"/>
      <c r="AJ92" s="165"/>
      <c r="AK92" s="165"/>
      <c r="AL92" s="165"/>
      <c r="AM92" s="165"/>
      <c r="AN92" s="165"/>
      <c r="AO92" s="165"/>
      <c r="AP92" s="165"/>
      <c r="AQ92" s="165"/>
      <c r="AR92" s="165"/>
      <c r="AS92" s="165"/>
      <c r="AT92" s="165"/>
    </row>
    <row r="93" spans="1:46" s="14" customFormat="1" ht="12" customHeight="1">
      <c r="A93" s="16"/>
      <c r="B93" s="16"/>
      <c r="C93" s="16"/>
      <c r="D93" s="16"/>
      <c r="E93" s="16"/>
      <c r="F93" s="16"/>
      <c r="G93" s="16"/>
      <c r="H93" s="16"/>
      <c r="I93" s="16"/>
      <c r="J93" s="496"/>
      <c r="K93" s="496"/>
      <c r="L93" s="496"/>
      <c r="M93" s="496"/>
      <c r="N93" s="16"/>
      <c r="O93" s="16"/>
      <c r="P93" s="16"/>
      <c r="Q93" s="165"/>
      <c r="R93" s="165"/>
      <c r="S93" s="165"/>
      <c r="T93" s="165"/>
      <c r="U93" s="165"/>
      <c r="V93" s="165"/>
      <c r="W93" s="165"/>
      <c r="X93" s="165"/>
      <c r="Y93" s="165"/>
      <c r="Z93" s="165"/>
      <c r="AA93" s="165"/>
      <c r="AB93" s="165"/>
      <c r="AC93" s="165"/>
      <c r="AD93" s="165"/>
      <c r="AE93" s="165"/>
      <c r="AF93" s="165"/>
      <c r="AG93" s="165"/>
      <c r="AH93" s="165"/>
      <c r="AI93" s="165"/>
      <c r="AJ93" s="165"/>
      <c r="AK93" s="165"/>
      <c r="AL93" s="165"/>
      <c r="AM93" s="165"/>
      <c r="AN93" s="165"/>
      <c r="AO93" s="165"/>
      <c r="AP93" s="165"/>
      <c r="AQ93" s="165"/>
      <c r="AR93" s="165"/>
      <c r="AS93" s="165"/>
      <c r="AT93" s="165"/>
    </row>
    <row r="94" spans="1:46" s="2" customFormat="1" ht="12" customHeight="1">
      <c r="B94" s="67"/>
      <c r="C94" s="67"/>
      <c r="D94" s="67"/>
      <c r="E94" s="67"/>
      <c r="F94" s="67"/>
      <c r="G94" s="67"/>
      <c r="H94" s="67"/>
      <c r="I94" s="67"/>
      <c r="J94" s="67"/>
      <c r="K94" s="68"/>
      <c r="L94" s="68"/>
      <c r="M94" s="68"/>
      <c r="N94" s="68"/>
      <c r="O94" s="68"/>
      <c r="P94" s="68"/>
      <c r="Q94" s="68"/>
      <c r="R94" s="68"/>
      <c r="S94" s="68"/>
      <c r="T94" s="3"/>
      <c r="U94" s="3"/>
      <c r="V94" s="3"/>
      <c r="W94" s="3"/>
      <c r="X94" s="3"/>
      <c r="Y94" s="3"/>
      <c r="Z94" s="3"/>
      <c r="AA94" s="3"/>
      <c r="AB94" s="3"/>
      <c r="AC94" s="3"/>
      <c r="AD94" s="3"/>
      <c r="AE94" s="51"/>
      <c r="AF94" s="67"/>
      <c r="AG94" s="67"/>
      <c r="AH94" s="67"/>
      <c r="AI94" s="67"/>
      <c r="AJ94" s="67"/>
      <c r="AK94" s="67"/>
      <c r="AS94" s="117"/>
      <c r="AT94" s="51" t="s">
        <v>241</v>
      </c>
    </row>
    <row r="95" spans="1:46" s="2" customFormat="1" ht="12" customHeight="1">
      <c r="A95" s="66"/>
      <c r="B95" s="4"/>
      <c r="C95" s="4"/>
      <c r="D95" s="4"/>
      <c r="E95" s="4"/>
      <c r="F95" s="4"/>
      <c r="G95" s="4"/>
      <c r="H95" s="4"/>
      <c r="I95" s="4"/>
      <c r="J95" s="4"/>
      <c r="K95" s="4"/>
      <c r="L95" s="4"/>
      <c r="M95" s="4"/>
      <c r="N95" s="4"/>
      <c r="O95" s="4"/>
      <c r="P95" s="4"/>
      <c r="Q95" s="4"/>
      <c r="R95" s="4"/>
      <c r="S95" s="4"/>
      <c r="T95" s="5"/>
      <c r="U95" s="1"/>
      <c r="V95" s="5"/>
      <c r="W95" s="1"/>
      <c r="X95" s="5"/>
      <c r="Y95" s="1"/>
      <c r="Z95" s="4"/>
      <c r="AC95" s="1"/>
      <c r="AD95" s="1"/>
      <c r="AE95" s="1"/>
      <c r="AF95" s="1"/>
      <c r="AG95" s="1"/>
      <c r="AH95" s="1"/>
      <c r="AI95" s="842" t="s">
        <v>162</v>
      </c>
      <c r="AJ95" s="842"/>
      <c r="AK95" s="842"/>
      <c r="AL95" s="843"/>
      <c r="AM95" s="843"/>
      <c r="AN95" s="843"/>
      <c r="AO95" s="843"/>
      <c r="AP95" s="843"/>
      <c r="AQ95" s="843"/>
      <c r="AR95" s="843"/>
      <c r="AS95" s="843"/>
      <c r="AT95" s="843"/>
    </row>
    <row r="96" spans="1:46" s="3" customFormat="1" ht="12" customHeight="1">
      <c r="A96" s="67"/>
      <c r="B96" s="67"/>
      <c r="C96" s="67"/>
      <c r="D96" s="67"/>
      <c r="E96" s="67"/>
      <c r="F96" s="67"/>
      <c r="G96" s="67"/>
      <c r="H96" s="67"/>
      <c r="I96" s="67"/>
      <c r="J96" s="67"/>
      <c r="K96" s="67"/>
      <c r="L96" s="67"/>
      <c r="M96" s="67"/>
      <c r="N96" s="67"/>
      <c r="O96" s="67"/>
      <c r="P96" s="67"/>
      <c r="Q96" s="67"/>
      <c r="R96" s="67"/>
      <c r="S96" s="67"/>
      <c r="T96" s="67"/>
      <c r="U96" s="67"/>
      <c r="V96" s="67"/>
      <c r="W96" s="67"/>
      <c r="X96" s="67"/>
      <c r="Y96" s="67"/>
      <c r="Z96" s="2"/>
      <c r="AC96" s="1"/>
      <c r="AD96" s="1"/>
      <c r="AE96" s="1"/>
      <c r="AF96" s="1"/>
      <c r="AG96" s="1"/>
      <c r="AH96" s="1"/>
      <c r="AI96" s="842" t="s">
        <v>163</v>
      </c>
      <c r="AJ96" s="842"/>
      <c r="AK96" s="842"/>
      <c r="AL96" s="844" t="s">
        <v>288</v>
      </c>
      <c r="AM96" s="844"/>
      <c r="AN96" s="844"/>
      <c r="AO96" s="844"/>
      <c r="AP96" s="844"/>
      <c r="AQ96" s="844"/>
      <c r="AR96" s="844"/>
      <c r="AS96" s="844"/>
      <c r="AT96" s="844"/>
    </row>
    <row r="97" spans="1:46" s="3" customFormat="1" ht="12" customHeight="1">
      <c r="A97" s="8" t="s">
        <v>151</v>
      </c>
      <c r="B97" s="9"/>
      <c r="C97" s="9"/>
      <c r="D97" s="9"/>
      <c r="E97" s="9"/>
      <c r="F97" s="9"/>
      <c r="G97" s="9"/>
      <c r="H97" s="9"/>
      <c r="I97" s="9"/>
      <c r="J97" s="9"/>
      <c r="K97" s="9"/>
      <c r="L97" s="9"/>
      <c r="M97" s="7"/>
      <c r="O97" s="9"/>
      <c r="P97" s="9"/>
      <c r="Q97" s="9"/>
      <c r="R97" s="9"/>
      <c r="S97" s="10"/>
      <c r="AE97" s="12"/>
      <c r="AF97" s="9"/>
      <c r="AG97" s="9"/>
      <c r="AH97" s="10"/>
      <c r="AI97" s="10"/>
      <c r="AJ97" s="11"/>
      <c r="AK97" s="10"/>
      <c r="AT97" s="12" t="s">
        <v>176</v>
      </c>
    </row>
    <row r="98" spans="1:46" s="3" customFormat="1" ht="12" customHeight="1">
      <c r="A98" s="838" t="s">
        <v>170</v>
      </c>
      <c r="B98" s="845" t="s">
        <v>171</v>
      </c>
      <c r="C98" s="846"/>
      <c r="D98" s="847"/>
      <c r="E98" s="782" t="s">
        <v>178</v>
      </c>
      <c r="F98" s="783"/>
      <c r="G98" s="783"/>
      <c r="H98" s="783"/>
      <c r="I98" s="783"/>
      <c r="J98" s="783"/>
      <c r="K98" s="783"/>
      <c r="L98" s="783"/>
      <c r="M98" s="784"/>
      <c r="N98" s="845" t="s">
        <v>173</v>
      </c>
      <c r="O98" s="846"/>
      <c r="P98" s="847"/>
      <c r="Q98" s="828" t="s">
        <v>183</v>
      </c>
      <c r="R98" s="828"/>
      <c r="S98" s="828"/>
      <c r="T98" s="828"/>
      <c r="U98" s="828"/>
      <c r="V98" s="828"/>
      <c r="W98" s="828"/>
      <c r="X98" s="828"/>
      <c r="Y98" s="828"/>
      <c r="Z98" s="828"/>
      <c r="AA98" s="828"/>
      <c r="AB98" s="828"/>
      <c r="AC98" s="828"/>
      <c r="AD98" s="828"/>
      <c r="AE98" s="828"/>
      <c r="AF98" s="815" t="s">
        <v>184</v>
      </c>
      <c r="AG98" s="816"/>
      <c r="AH98" s="816"/>
      <c r="AI98" s="816"/>
      <c r="AJ98" s="816"/>
      <c r="AK98" s="816"/>
      <c r="AL98" s="816"/>
      <c r="AM98" s="816"/>
      <c r="AN98" s="816"/>
      <c r="AO98" s="816"/>
      <c r="AP98" s="816"/>
      <c r="AQ98" s="817"/>
      <c r="AR98" s="824" t="s">
        <v>164</v>
      </c>
      <c r="AS98" s="824"/>
      <c r="AT98" s="824"/>
    </row>
    <row r="99" spans="1:46" s="3" customFormat="1" ht="12" customHeight="1">
      <c r="A99" s="838"/>
      <c r="B99" s="848"/>
      <c r="C99" s="849"/>
      <c r="D99" s="850"/>
      <c r="E99" s="845" t="s">
        <v>108</v>
      </c>
      <c r="F99" s="846"/>
      <c r="G99" s="846"/>
      <c r="H99" s="846"/>
      <c r="I99" s="847"/>
      <c r="J99" s="845" t="s">
        <v>152</v>
      </c>
      <c r="K99" s="846"/>
      <c r="L99" s="846"/>
      <c r="M99" s="847"/>
      <c r="N99" s="848"/>
      <c r="O99" s="849"/>
      <c r="P99" s="850"/>
      <c r="Q99" s="821" t="s">
        <v>129</v>
      </c>
      <c r="R99" s="822"/>
      <c r="S99" s="823"/>
      <c r="T99" s="821" t="s">
        <v>130</v>
      </c>
      <c r="U99" s="822"/>
      <c r="V99" s="823"/>
      <c r="W99" s="821" t="s">
        <v>131</v>
      </c>
      <c r="X99" s="822"/>
      <c r="Y99" s="823"/>
      <c r="Z99" s="794" t="s">
        <v>165</v>
      </c>
      <c r="AA99" s="795"/>
      <c r="AB99" s="796"/>
      <c r="AC99" s="794" t="s">
        <v>166</v>
      </c>
      <c r="AD99" s="795"/>
      <c r="AE99" s="796"/>
      <c r="AF99" s="821" t="s">
        <v>174</v>
      </c>
      <c r="AG99" s="822"/>
      <c r="AH99" s="823"/>
      <c r="AI99" s="821" t="s">
        <v>181</v>
      </c>
      <c r="AJ99" s="822"/>
      <c r="AK99" s="823"/>
      <c r="AL99" s="794" t="s">
        <v>165</v>
      </c>
      <c r="AM99" s="795"/>
      <c r="AN99" s="796"/>
      <c r="AO99" s="794" t="s">
        <v>166</v>
      </c>
      <c r="AP99" s="795"/>
      <c r="AQ99" s="796"/>
      <c r="AR99" s="824"/>
      <c r="AS99" s="824"/>
      <c r="AT99" s="824"/>
    </row>
    <row r="100" spans="1:46" s="3" customFormat="1" ht="12" customHeight="1">
      <c r="A100" s="838"/>
      <c r="B100" s="848"/>
      <c r="C100" s="849"/>
      <c r="D100" s="850"/>
      <c r="E100" s="848"/>
      <c r="F100" s="849"/>
      <c r="G100" s="849"/>
      <c r="H100" s="849"/>
      <c r="I100" s="850"/>
      <c r="J100" s="848"/>
      <c r="K100" s="849"/>
      <c r="L100" s="849"/>
      <c r="M100" s="850"/>
      <c r="N100" s="848"/>
      <c r="O100" s="849"/>
      <c r="P100" s="850"/>
      <c r="Q100" s="818" t="str">
        <f>Q54</f>
        <v>青少年育成事業</v>
      </c>
      <c r="R100" s="819"/>
      <c r="S100" s="820"/>
      <c r="T100" s="818" t="str">
        <f>T54</f>
        <v>まちづくり事業</v>
      </c>
      <c r="U100" s="819"/>
      <c r="V100" s="820"/>
      <c r="W100" s="818" t="str">
        <f>W54</f>
        <v>環境事業</v>
      </c>
      <c r="X100" s="819"/>
      <c r="Y100" s="820"/>
      <c r="Z100" s="797"/>
      <c r="AA100" s="798"/>
      <c r="AB100" s="799"/>
      <c r="AC100" s="797"/>
      <c r="AD100" s="798"/>
      <c r="AE100" s="799"/>
      <c r="AF100" s="818" t="str">
        <f>AF54</f>
        <v>その他の
関連事業</v>
      </c>
      <c r="AG100" s="819"/>
      <c r="AH100" s="820"/>
      <c r="AI100" s="69"/>
      <c r="AJ100" s="70"/>
      <c r="AK100" s="71"/>
      <c r="AL100" s="797"/>
      <c r="AM100" s="798"/>
      <c r="AN100" s="799"/>
      <c r="AO100" s="797"/>
      <c r="AP100" s="798"/>
      <c r="AQ100" s="799"/>
      <c r="AR100" s="824"/>
      <c r="AS100" s="824"/>
      <c r="AT100" s="824"/>
    </row>
    <row r="101" spans="1:46" s="3" customFormat="1" ht="12" customHeight="1">
      <c r="A101" s="838"/>
      <c r="B101" s="848"/>
      <c r="C101" s="849"/>
      <c r="D101" s="850"/>
      <c r="E101" s="848"/>
      <c r="F101" s="849"/>
      <c r="G101" s="849"/>
      <c r="H101" s="849"/>
      <c r="I101" s="850"/>
      <c r="J101" s="848"/>
      <c r="K101" s="849"/>
      <c r="L101" s="849"/>
      <c r="M101" s="850"/>
      <c r="N101" s="848"/>
      <c r="O101" s="849"/>
      <c r="P101" s="850"/>
      <c r="Q101" s="797"/>
      <c r="R101" s="798"/>
      <c r="S101" s="799"/>
      <c r="T101" s="797"/>
      <c r="U101" s="798"/>
      <c r="V101" s="799"/>
      <c r="W101" s="797"/>
      <c r="X101" s="798"/>
      <c r="Y101" s="799"/>
      <c r="Z101" s="797"/>
      <c r="AA101" s="798"/>
      <c r="AB101" s="799"/>
      <c r="AC101" s="797"/>
      <c r="AD101" s="798"/>
      <c r="AE101" s="799"/>
      <c r="AF101" s="797"/>
      <c r="AG101" s="798"/>
      <c r="AH101" s="799"/>
      <c r="AI101" s="44"/>
      <c r="AJ101" s="45"/>
      <c r="AK101" s="46"/>
      <c r="AL101" s="797"/>
      <c r="AM101" s="798"/>
      <c r="AN101" s="799"/>
      <c r="AO101" s="797"/>
      <c r="AP101" s="798"/>
      <c r="AQ101" s="799"/>
      <c r="AR101" s="824"/>
      <c r="AS101" s="824"/>
      <c r="AT101" s="824"/>
    </row>
    <row r="102" spans="1:46" s="3" customFormat="1" ht="12" customHeight="1">
      <c r="A102" s="838"/>
      <c r="B102" s="848"/>
      <c r="C102" s="849"/>
      <c r="D102" s="850"/>
      <c r="E102" s="848"/>
      <c r="F102" s="849"/>
      <c r="G102" s="849"/>
      <c r="H102" s="849"/>
      <c r="I102" s="850"/>
      <c r="J102" s="848"/>
      <c r="K102" s="849"/>
      <c r="L102" s="849"/>
      <c r="M102" s="850"/>
      <c r="N102" s="848"/>
      <c r="O102" s="849"/>
      <c r="P102" s="850"/>
      <c r="Q102" s="797"/>
      <c r="R102" s="798"/>
      <c r="S102" s="799"/>
      <c r="T102" s="797"/>
      <c r="U102" s="798"/>
      <c r="V102" s="799"/>
      <c r="W102" s="797"/>
      <c r="X102" s="798"/>
      <c r="Y102" s="799"/>
      <c r="Z102" s="797"/>
      <c r="AA102" s="798"/>
      <c r="AB102" s="799"/>
      <c r="AC102" s="797"/>
      <c r="AD102" s="798"/>
      <c r="AE102" s="799"/>
      <c r="AF102" s="797"/>
      <c r="AG102" s="798"/>
      <c r="AH102" s="799"/>
      <c r="AI102" s="44"/>
      <c r="AJ102" s="45"/>
      <c r="AK102" s="46"/>
      <c r="AL102" s="797"/>
      <c r="AM102" s="798"/>
      <c r="AN102" s="799"/>
      <c r="AO102" s="797"/>
      <c r="AP102" s="798"/>
      <c r="AQ102" s="799"/>
      <c r="AR102" s="824"/>
      <c r="AS102" s="824"/>
      <c r="AT102" s="824"/>
    </row>
    <row r="103" spans="1:46" s="3" customFormat="1" ht="12" customHeight="1">
      <c r="A103" s="838"/>
      <c r="B103" s="848"/>
      <c r="C103" s="849"/>
      <c r="D103" s="850"/>
      <c r="E103" s="848"/>
      <c r="F103" s="849"/>
      <c r="G103" s="849"/>
      <c r="H103" s="849"/>
      <c r="I103" s="850"/>
      <c r="J103" s="848"/>
      <c r="K103" s="849"/>
      <c r="L103" s="849"/>
      <c r="M103" s="850"/>
      <c r="N103" s="848"/>
      <c r="O103" s="849"/>
      <c r="P103" s="850"/>
      <c r="Q103" s="797"/>
      <c r="R103" s="798"/>
      <c r="S103" s="799"/>
      <c r="T103" s="797"/>
      <c r="U103" s="798"/>
      <c r="V103" s="799"/>
      <c r="W103" s="797"/>
      <c r="X103" s="798"/>
      <c r="Y103" s="799"/>
      <c r="Z103" s="797"/>
      <c r="AA103" s="798"/>
      <c r="AB103" s="799"/>
      <c r="AC103" s="797"/>
      <c r="AD103" s="798"/>
      <c r="AE103" s="799"/>
      <c r="AF103" s="797"/>
      <c r="AG103" s="798"/>
      <c r="AH103" s="799"/>
      <c r="AI103" s="44"/>
      <c r="AJ103" s="45"/>
      <c r="AK103" s="46"/>
      <c r="AL103" s="797"/>
      <c r="AM103" s="798"/>
      <c r="AN103" s="799"/>
      <c r="AO103" s="797"/>
      <c r="AP103" s="798"/>
      <c r="AQ103" s="799"/>
      <c r="AR103" s="824"/>
      <c r="AS103" s="824"/>
      <c r="AT103" s="824"/>
    </row>
    <row r="104" spans="1:46" s="3" customFormat="1" ht="12" customHeight="1">
      <c r="A104" s="838"/>
      <c r="B104" s="848"/>
      <c r="C104" s="849"/>
      <c r="D104" s="850"/>
      <c r="E104" s="848"/>
      <c r="F104" s="849"/>
      <c r="G104" s="849"/>
      <c r="H104" s="849"/>
      <c r="I104" s="850"/>
      <c r="J104" s="848"/>
      <c r="K104" s="849"/>
      <c r="L104" s="849"/>
      <c r="M104" s="850"/>
      <c r="N104" s="848"/>
      <c r="O104" s="849"/>
      <c r="P104" s="850"/>
      <c r="Q104" s="797"/>
      <c r="R104" s="798"/>
      <c r="S104" s="799"/>
      <c r="T104" s="797"/>
      <c r="U104" s="798"/>
      <c r="V104" s="799"/>
      <c r="W104" s="797"/>
      <c r="X104" s="798"/>
      <c r="Y104" s="799"/>
      <c r="Z104" s="797"/>
      <c r="AA104" s="798"/>
      <c r="AB104" s="799"/>
      <c r="AC104" s="797"/>
      <c r="AD104" s="798"/>
      <c r="AE104" s="799"/>
      <c r="AF104" s="797"/>
      <c r="AG104" s="798"/>
      <c r="AH104" s="799"/>
      <c r="AI104" s="44"/>
      <c r="AJ104" s="45"/>
      <c r="AK104" s="46"/>
      <c r="AL104" s="797"/>
      <c r="AM104" s="798"/>
      <c r="AN104" s="799"/>
      <c r="AO104" s="797"/>
      <c r="AP104" s="798"/>
      <c r="AQ104" s="799"/>
      <c r="AR104" s="824"/>
      <c r="AS104" s="824"/>
      <c r="AT104" s="824"/>
    </row>
    <row r="105" spans="1:46" s="3" customFormat="1" ht="12" customHeight="1">
      <c r="A105" s="838"/>
      <c r="B105" s="848"/>
      <c r="C105" s="849"/>
      <c r="D105" s="850"/>
      <c r="E105" s="851"/>
      <c r="F105" s="852"/>
      <c r="G105" s="852"/>
      <c r="H105" s="852"/>
      <c r="I105" s="853"/>
      <c r="J105" s="851"/>
      <c r="K105" s="852"/>
      <c r="L105" s="852"/>
      <c r="M105" s="853"/>
      <c r="N105" s="848"/>
      <c r="O105" s="849"/>
      <c r="P105" s="850"/>
      <c r="Q105" s="800"/>
      <c r="R105" s="801"/>
      <c r="S105" s="802"/>
      <c r="T105" s="800"/>
      <c r="U105" s="801"/>
      <c r="V105" s="802"/>
      <c r="W105" s="800"/>
      <c r="X105" s="801"/>
      <c r="Y105" s="802"/>
      <c r="Z105" s="797"/>
      <c r="AA105" s="798"/>
      <c r="AB105" s="799"/>
      <c r="AC105" s="797"/>
      <c r="AD105" s="798"/>
      <c r="AE105" s="799"/>
      <c r="AF105" s="800"/>
      <c r="AG105" s="801"/>
      <c r="AH105" s="802"/>
      <c r="AI105" s="47"/>
      <c r="AJ105" s="48"/>
      <c r="AK105" s="49"/>
      <c r="AL105" s="797"/>
      <c r="AM105" s="798"/>
      <c r="AN105" s="799"/>
      <c r="AO105" s="797"/>
      <c r="AP105" s="798"/>
      <c r="AQ105" s="799"/>
      <c r="AR105" s="824"/>
      <c r="AS105" s="824"/>
      <c r="AT105" s="824"/>
    </row>
    <row r="106" spans="1:46" s="3" customFormat="1" ht="12" customHeight="1">
      <c r="A106" s="838">
        <v>1</v>
      </c>
      <c r="B106" s="794"/>
      <c r="C106" s="795"/>
      <c r="D106" s="796"/>
      <c r="E106" s="839"/>
      <c r="F106" s="839"/>
      <c r="G106" s="839"/>
      <c r="H106" s="839"/>
      <c r="I106" s="839"/>
      <c r="J106" s="840"/>
      <c r="K106" s="840"/>
      <c r="L106" s="840"/>
      <c r="M106" s="841"/>
      <c r="N106" s="794"/>
      <c r="O106" s="795"/>
      <c r="P106" s="796"/>
      <c r="Q106" s="803"/>
      <c r="R106" s="804"/>
      <c r="S106" s="805"/>
      <c r="T106" s="803"/>
      <c r="U106" s="804"/>
      <c r="V106" s="805"/>
      <c r="W106" s="803"/>
      <c r="X106" s="804"/>
      <c r="Y106" s="805"/>
      <c r="Z106" s="803"/>
      <c r="AA106" s="804"/>
      <c r="AB106" s="805"/>
      <c r="AC106" s="825" t="str">
        <f>IF(COUNT($Q106:$AB106,$AF106:$AN106,$AR106)=0,"",SUM(Q106:AB106))</f>
        <v/>
      </c>
      <c r="AD106" s="826"/>
      <c r="AE106" s="827"/>
      <c r="AF106" s="803"/>
      <c r="AG106" s="804"/>
      <c r="AH106" s="805"/>
      <c r="AI106" s="803"/>
      <c r="AJ106" s="804"/>
      <c r="AK106" s="805"/>
      <c r="AL106" s="803"/>
      <c r="AM106" s="804"/>
      <c r="AN106" s="805"/>
      <c r="AO106" s="832" t="str">
        <f>IF(COUNT($Q106:$AB106,$AF106:$AN106,$AR106)=0,"",SUM(AF106:AN106))</f>
        <v/>
      </c>
      <c r="AP106" s="833"/>
      <c r="AQ106" s="834"/>
      <c r="AR106" s="803"/>
      <c r="AS106" s="804"/>
      <c r="AT106" s="805"/>
    </row>
    <row r="107" spans="1:46" s="3" customFormat="1" ht="12" customHeight="1">
      <c r="A107" s="838"/>
      <c r="B107" s="797"/>
      <c r="C107" s="798"/>
      <c r="D107" s="799"/>
      <c r="E107" s="839"/>
      <c r="F107" s="839"/>
      <c r="G107" s="839"/>
      <c r="H107" s="839"/>
      <c r="I107" s="839"/>
      <c r="J107" s="840"/>
      <c r="K107" s="840"/>
      <c r="L107" s="840"/>
      <c r="M107" s="841"/>
      <c r="N107" s="797"/>
      <c r="O107" s="798"/>
      <c r="P107" s="799"/>
      <c r="Q107" s="806" t="str">
        <f>IF(COUNT($Q106:$AB106,$AF106:$AN106,$AR106)=0,"",ROUND(Q106/SUM($Q106:$AB106,$AF106:$AN106,$AR106),3))</f>
        <v/>
      </c>
      <c r="R107" s="807"/>
      <c r="S107" s="808"/>
      <c r="T107" s="806" t="str">
        <f>IF(COUNT($Q106:$AB106,$AF106:$AN106,$AR106)=0,"",ROUND(T106/SUM($Q106:$AB106,$AF106:$AN106,$AR106),3))</f>
        <v/>
      </c>
      <c r="U107" s="807"/>
      <c r="V107" s="808"/>
      <c r="W107" s="806" t="str">
        <f>IF(COUNT($Q106:$AB106,$AF106:$AN106,$AR106)=0,"",ROUND(W106/SUM($Q106:$AB106,$AF106:$AN106,$AR106),3))</f>
        <v/>
      </c>
      <c r="X107" s="807"/>
      <c r="Y107" s="808"/>
      <c r="Z107" s="806" t="str">
        <f>IF(COUNT($Q106:$AB106,$AF106:$AN106,$AR106)=0,"",ROUND(Z106/SUM($Q106:$AB106,$AF106:$AN106,$AR106),3))</f>
        <v/>
      </c>
      <c r="AA107" s="807"/>
      <c r="AB107" s="808"/>
      <c r="AC107" s="806" t="str">
        <f>IF(COUNT($Q106:$AB106,$AF106:$AN106,$AR106)=0,"",ROUND(AC106/SUM($Q106:$AB106,$AF106:$AN106,$AR106),3))</f>
        <v/>
      </c>
      <c r="AD107" s="807"/>
      <c r="AE107" s="808"/>
      <c r="AF107" s="812" t="str">
        <f>IF(COUNT($Q106:$AB106,$AF106:$AN106,$AR106)=0,"",ROUND(AF106/SUM($Q106:$AB106,$AF106:$AN106,$AR106),3))</f>
        <v/>
      </c>
      <c r="AG107" s="813"/>
      <c r="AH107" s="814"/>
      <c r="AI107" s="812" t="str">
        <f>IF(COUNT($Q106:$AB106,$AF106:$AN106,$AR106)=0,"",ROUND(AI106/SUM($Q106:$AB106,$AF106:$AN106,$AR106),3))</f>
        <v/>
      </c>
      <c r="AJ107" s="813"/>
      <c r="AK107" s="814"/>
      <c r="AL107" s="812" t="str">
        <f>IF(COUNT($Q106:$AB106,$AF106:$AN106,$AR106)=0,"",ROUND(AL106/SUM($Q106:$AB106,$AF106:$AN106,$AR106),3))</f>
        <v/>
      </c>
      <c r="AM107" s="813"/>
      <c r="AN107" s="814"/>
      <c r="AO107" s="812" t="str">
        <f>IF(COUNT($Q106:$AB106,$AF106:$AN106,$AR106)=0,"",ROUND(AO106/SUM($Q106:$AB106,$AF106:$AN106,$AR106),3))</f>
        <v/>
      </c>
      <c r="AP107" s="813"/>
      <c r="AQ107" s="814"/>
      <c r="AR107" s="829" t="str">
        <f>IF(COUNT($Q106:$AB106,$AF106:$AN106,$AR106)=0,"",ROUND(AR106/SUM($Q106:$AB106,$AF106:$AN106,$AR106),3))</f>
        <v/>
      </c>
      <c r="AS107" s="830"/>
      <c r="AT107" s="831"/>
    </row>
    <row r="108" spans="1:46" s="3" customFormat="1" ht="12" customHeight="1">
      <c r="A108" s="838"/>
      <c r="B108" s="800"/>
      <c r="C108" s="801"/>
      <c r="D108" s="802"/>
      <c r="E108" s="839"/>
      <c r="F108" s="839"/>
      <c r="G108" s="839"/>
      <c r="H108" s="839"/>
      <c r="I108" s="839"/>
      <c r="J108" s="840"/>
      <c r="K108" s="840"/>
      <c r="L108" s="840"/>
      <c r="M108" s="841"/>
      <c r="N108" s="800"/>
      <c r="O108" s="801"/>
      <c r="P108" s="802"/>
      <c r="Q108" s="775" t="str">
        <f>IF(COUNT($Q106:$AB106,$AF106:$AN106,$AR106)=0,"",$J106*(Q106/($AC106+$AO106+$AR106)))</f>
        <v/>
      </c>
      <c r="R108" s="776"/>
      <c r="S108" s="777"/>
      <c r="T108" s="775" t="str">
        <f>IF(COUNT($Q106:$AB106,$AF106:$AN106,$AR106)=0,"",$J106*(T106/($AC106+$AO106+$AR106)))</f>
        <v/>
      </c>
      <c r="U108" s="776"/>
      <c r="V108" s="777"/>
      <c r="W108" s="775" t="str">
        <f>IF(COUNT($Q106:$AB106,$AF106:$AN106,$AR106)=0,"",$J106*(W106/($AC106+$AO106+$AR106)))</f>
        <v/>
      </c>
      <c r="X108" s="776"/>
      <c r="Y108" s="777"/>
      <c r="Z108" s="775" t="str">
        <f>IF(COUNT($Q106:$AB106,$AF106:$AN106,$AR106)=0,"",$J106*(Z106/($AC106+$AO106+$AR106)))</f>
        <v/>
      </c>
      <c r="AA108" s="776"/>
      <c r="AB108" s="777"/>
      <c r="AC108" s="775" t="str">
        <f>IF(COUNT($Q106:$AB106,$AF106:$AN106,$AR106)=0,"",$J106*(AC106/($AC106+$AO106+$AR106)))</f>
        <v/>
      </c>
      <c r="AD108" s="776"/>
      <c r="AE108" s="777"/>
      <c r="AF108" s="769" t="str">
        <f>IF(COUNT($Q106:$AB106,$AF106:$AN106,$AR106)=0,"",$J106*(AF106/($AC106+$AO106+$AR106)))</f>
        <v/>
      </c>
      <c r="AG108" s="770"/>
      <c r="AH108" s="771"/>
      <c r="AI108" s="769" t="str">
        <f>IF(COUNT($Q106:$AB106,$AF106:$AN106,$AR106)=0,"",$J106*(AI106/($AC106+$AO106+$AR106)))</f>
        <v/>
      </c>
      <c r="AJ108" s="770"/>
      <c r="AK108" s="771"/>
      <c r="AL108" s="769" t="str">
        <f>IF(COUNT($Q106:$AB106,$AF106:$AN106,$AR106)=0,"",$J106*(AL106/($AC106+$AO106+$AR106)))</f>
        <v/>
      </c>
      <c r="AM108" s="770"/>
      <c r="AN108" s="771"/>
      <c r="AO108" s="769" t="str">
        <f>IF(COUNT($Q106:$AB106,$AF106:$AN106,$AR106)=0,"",$J106*(AO106/($AC106+$AO106+$AR106)))</f>
        <v/>
      </c>
      <c r="AP108" s="770"/>
      <c r="AQ108" s="771"/>
      <c r="AR108" s="766" t="str">
        <f>IF(COUNT($Q106:$AB106,$AF106:$AN106,$AR106)=0,"",$J106*(AR106/($AC106+$AO106+$AR106)))</f>
        <v/>
      </c>
      <c r="AS108" s="767"/>
      <c r="AT108" s="768"/>
    </row>
    <row r="109" spans="1:46" s="14" customFormat="1" ht="12" customHeight="1">
      <c r="A109" s="838">
        <v>2</v>
      </c>
      <c r="B109" s="794"/>
      <c r="C109" s="795"/>
      <c r="D109" s="796"/>
      <c r="E109" s="839"/>
      <c r="F109" s="839"/>
      <c r="G109" s="839"/>
      <c r="H109" s="839"/>
      <c r="I109" s="839"/>
      <c r="J109" s="840"/>
      <c r="K109" s="840"/>
      <c r="L109" s="840"/>
      <c r="M109" s="841"/>
      <c r="N109" s="794"/>
      <c r="O109" s="795"/>
      <c r="P109" s="796"/>
      <c r="Q109" s="803"/>
      <c r="R109" s="804"/>
      <c r="S109" s="805"/>
      <c r="T109" s="803"/>
      <c r="U109" s="804"/>
      <c r="V109" s="805"/>
      <c r="W109" s="803"/>
      <c r="X109" s="804"/>
      <c r="Y109" s="805"/>
      <c r="Z109" s="803"/>
      <c r="AA109" s="804"/>
      <c r="AB109" s="805"/>
      <c r="AC109" s="825" t="str">
        <f>IF(COUNT($Q109:$AB109,$AF109:$AN109,$AR109)=0,"",SUM(Q109:AB109))</f>
        <v/>
      </c>
      <c r="AD109" s="826"/>
      <c r="AE109" s="827"/>
      <c r="AF109" s="803"/>
      <c r="AG109" s="804"/>
      <c r="AH109" s="805"/>
      <c r="AI109" s="803"/>
      <c r="AJ109" s="804"/>
      <c r="AK109" s="805"/>
      <c r="AL109" s="803"/>
      <c r="AM109" s="804"/>
      <c r="AN109" s="805"/>
      <c r="AO109" s="832" t="str">
        <f>IF(COUNT($Q109:$AB109,$AF109:$AN109,$AR109)=0,"",SUM(AF109:AN109))</f>
        <v/>
      </c>
      <c r="AP109" s="833"/>
      <c r="AQ109" s="834"/>
      <c r="AR109" s="803"/>
      <c r="AS109" s="804"/>
      <c r="AT109" s="805"/>
    </row>
    <row r="110" spans="1:46" s="14" customFormat="1" ht="12" customHeight="1">
      <c r="A110" s="838"/>
      <c r="B110" s="797"/>
      <c r="C110" s="798"/>
      <c r="D110" s="799"/>
      <c r="E110" s="839"/>
      <c r="F110" s="839"/>
      <c r="G110" s="839"/>
      <c r="H110" s="839"/>
      <c r="I110" s="839"/>
      <c r="J110" s="840"/>
      <c r="K110" s="840"/>
      <c r="L110" s="840"/>
      <c r="M110" s="841"/>
      <c r="N110" s="797"/>
      <c r="O110" s="798"/>
      <c r="P110" s="799"/>
      <c r="Q110" s="806" t="str">
        <f>IF(COUNT($Q109:$AB109,$AF109:$AN109,$AR109)=0,"",ROUND(Q109/SUM($Q109:$AB109,$AF109:$AN109,$AR109),3))</f>
        <v/>
      </c>
      <c r="R110" s="807"/>
      <c r="S110" s="808"/>
      <c r="T110" s="806" t="str">
        <f>IF(COUNT($Q109:$AB109,$AF109:$AN109,$AR109)=0,"",ROUND(T109/SUM($Q109:$AB109,$AF109:$AN109,$AR109),3))</f>
        <v/>
      </c>
      <c r="U110" s="807"/>
      <c r="V110" s="808"/>
      <c r="W110" s="806" t="str">
        <f>IF(COUNT($Q109:$AB109,$AF109:$AN109,$AR109)=0,"",ROUND(W109/SUM($Q109:$AB109,$AF109:$AN109,$AR109),3))</f>
        <v/>
      </c>
      <c r="X110" s="807"/>
      <c r="Y110" s="808"/>
      <c r="Z110" s="806" t="str">
        <f>IF(COUNT($Q109:$AB109,$AF109:$AN109,$AR109)=0,"",ROUND(Z109/SUM($Q109:$AB109,$AF109:$AN109,$AR109),3))</f>
        <v/>
      </c>
      <c r="AA110" s="807"/>
      <c r="AB110" s="808"/>
      <c r="AC110" s="806" t="str">
        <f>IF(COUNT($Q109:$AB109,$AF109:$AN109,$AR109)=0,"",ROUND(AC109/SUM($Q109:$AB109,$AF109:$AN109,$AR109),3))</f>
        <v/>
      </c>
      <c r="AD110" s="807"/>
      <c r="AE110" s="808"/>
      <c r="AF110" s="812" t="str">
        <f>IF(COUNT($Q109:$AB109,$AF109:$AN109,$AR109)=0,"",ROUND(AF109/SUM($Q109:$AB109,$AF109:$AN109,$AR109),3))</f>
        <v/>
      </c>
      <c r="AG110" s="813"/>
      <c r="AH110" s="814"/>
      <c r="AI110" s="812" t="str">
        <f>IF(COUNT($Q109:$AB109,$AF109:$AN109,$AR109)=0,"",ROUND(AI109/SUM($Q109:$AB109,$AF109:$AN109,$AR109),3))</f>
        <v/>
      </c>
      <c r="AJ110" s="813"/>
      <c r="AK110" s="814"/>
      <c r="AL110" s="812" t="str">
        <f>IF(COUNT($Q109:$AB109,$AF109:$AN109,$AR109)=0,"",ROUND(AL109/SUM($Q109:$AB109,$AF109:$AN109,$AR109),3))</f>
        <v/>
      </c>
      <c r="AM110" s="813"/>
      <c r="AN110" s="814"/>
      <c r="AO110" s="812" t="str">
        <f>IF(COUNT($Q109:$AB109,$AF109:$AN109,$AR109)=0,"",ROUND(AO109/SUM($Q109:$AB109,$AF109:$AN109,$AR109),3))</f>
        <v/>
      </c>
      <c r="AP110" s="813"/>
      <c r="AQ110" s="814"/>
      <c r="AR110" s="829" t="str">
        <f>IF(COUNT($Q109:$AB109,$AF109:$AN109,$AR109)=0,"",ROUND(AR109/SUM($Q109:$AB109,$AF109:$AN109,$AR109),3))</f>
        <v/>
      </c>
      <c r="AS110" s="830"/>
      <c r="AT110" s="831"/>
    </row>
    <row r="111" spans="1:46" s="14" customFormat="1" ht="12" customHeight="1">
      <c r="A111" s="838"/>
      <c r="B111" s="800"/>
      <c r="C111" s="801"/>
      <c r="D111" s="802"/>
      <c r="E111" s="839"/>
      <c r="F111" s="839"/>
      <c r="G111" s="839"/>
      <c r="H111" s="839"/>
      <c r="I111" s="839"/>
      <c r="J111" s="840"/>
      <c r="K111" s="840"/>
      <c r="L111" s="840"/>
      <c r="M111" s="841"/>
      <c r="N111" s="800"/>
      <c r="O111" s="801"/>
      <c r="P111" s="802"/>
      <c r="Q111" s="775" t="str">
        <f>IF(COUNT($Q109:$AB109,$AF109:$AN109,$AR109)=0,"",$J109*(Q109/($AC109+$AO109+$AR109)))</f>
        <v/>
      </c>
      <c r="R111" s="776"/>
      <c r="S111" s="777"/>
      <c r="T111" s="775" t="str">
        <f>IF(COUNT($Q109:$AB109,$AF109:$AN109,$AR109)=0,"",$J109*(T109/($AC109+$AO109+$AR109)))</f>
        <v/>
      </c>
      <c r="U111" s="776"/>
      <c r="V111" s="777"/>
      <c r="W111" s="775" t="str">
        <f>IF(COUNT($Q109:$AB109,$AF109:$AN109,$AR109)=0,"",$J109*(W109/($AC109+$AO109+$AR109)))</f>
        <v/>
      </c>
      <c r="X111" s="776"/>
      <c r="Y111" s="777"/>
      <c r="Z111" s="775" t="str">
        <f>IF(COUNT($Q109:$AB109,$AF109:$AN109,$AR109)=0,"",$J109*(Z109/($AC109+$AO109+$AR109)))</f>
        <v/>
      </c>
      <c r="AA111" s="776"/>
      <c r="AB111" s="777"/>
      <c r="AC111" s="775" t="str">
        <f>IF(COUNT($Q109:$AB109,$AF109:$AN109,$AR109)=0,"",$J109*(AC109/($AC109+$AO109+$AR109)))</f>
        <v/>
      </c>
      <c r="AD111" s="776"/>
      <c r="AE111" s="777"/>
      <c r="AF111" s="769" t="str">
        <f>IF(COUNT($Q109:$AB109,$AF109:$AN109,$AR109)=0,"",$J109*(AF109/($AC109+$AO109+$AR109)))</f>
        <v/>
      </c>
      <c r="AG111" s="770"/>
      <c r="AH111" s="771"/>
      <c r="AI111" s="769" t="str">
        <f>IF(COUNT($Q109:$AB109,$AF109:$AN109,$AR109)=0,"",$J109*(AI109/($AC109+$AO109+$AR109)))</f>
        <v/>
      </c>
      <c r="AJ111" s="770"/>
      <c r="AK111" s="771"/>
      <c r="AL111" s="769" t="str">
        <f>IF(COUNT($Q109:$AB109,$AF109:$AN109,$AR109)=0,"",$J109*(AL109/($AC109+$AO109+$AR109)))</f>
        <v/>
      </c>
      <c r="AM111" s="770"/>
      <c r="AN111" s="771"/>
      <c r="AO111" s="769" t="str">
        <f>IF(COUNT($Q109:$AB109,$AF109:$AN109,$AR109)=0,"",$J109*(AO109/($AC109+$AO109+$AR109)))</f>
        <v/>
      </c>
      <c r="AP111" s="770"/>
      <c r="AQ111" s="771"/>
      <c r="AR111" s="766" t="str">
        <f>IF(COUNT($Q109:$AB109,$AF109:$AN109,$AR109)=0,"",$J109*(AR109/($AC109+$AO109+$AR109)))</f>
        <v/>
      </c>
      <c r="AS111" s="767"/>
      <c r="AT111" s="768"/>
    </row>
    <row r="112" spans="1:46" s="14" customFormat="1" ht="12" customHeight="1">
      <c r="A112" s="838">
        <v>3</v>
      </c>
      <c r="B112" s="794"/>
      <c r="C112" s="795"/>
      <c r="D112" s="796"/>
      <c r="E112" s="839"/>
      <c r="F112" s="839"/>
      <c r="G112" s="839"/>
      <c r="H112" s="839"/>
      <c r="I112" s="839"/>
      <c r="J112" s="840"/>
      <c r="K112" s="840"/>
      <c r="L112" s="840"/>
      <c r="M112" s="841"/>
      <c r="N112" s="794"/>
      <c r="O112" s="795"/>
      <c r="P112" s="796"/>
      <c r="Q112" s="803"/>
      <c r="R112" s="804"/>
      <c r="S112" s="805"/>
      <c r="T112" s="803"/>
      <c r="U112" s="804"/>
      <c r="V112" s="805"/>
      <c r="W112" s="803"/>
      <c r="X112" s="804"/>
      <c r="Y112" s="805"/>
      <c r="Z112" s="803"/>
      <c r="AA112" s="804"/>
      <c r="AB112" s="805"/>
      <c r="AC112" s="825" t="str">
        <f>IF(COUNT($Q112:$AB112,$AF112:$AN112,$AR112)=0,"",SUM(Q112:AB112))</f>
        <v/>
      </c>
      <c r="AD112" s="826"/>
      <c r="AE112" s="827"/>
      <c r="AF112" s="803"/>
      <c r="AG112" s="804"/>
      <c r="AH112" s="805"/>
      <c r="AI112" s="803"/>
      <c r="AJ112" s="804"/>
      <c r="AK112" s="805"/>
      <c r="AL112" s="803"/>
      <c r="AM112" s="804"/>
      <c r="AN112" s="805"/>
      <c r="AO112" s="832" t="str">
        <f>IF(COUNT($Q112:$AB112,$AF112:$AN112,$AR112)=0,"",SUM(AF112:AN112))</f>
        <v/>
      </c>
      <c r="AP112" s="833"/>
      <c r="AQ112" s="834"/>
      <c r="AR112" s="803"/>
      <c r="AS112" s="804"/>
      <c r="AT112" s="805"/>
    </row>
    <row r="113" spans="1:46" s="14" customFormat="1" ht="12" customHeight="1">
      <c r="A113" s="838"/>
      <c r="B113" s="797"/>
      <c r="C113" s="798"/>
      <c r="D113" s="799"/>
      <c r="E113" s="839"/>
      <c r="F113" s="839"/>
      <c r="G113" s="839"/>
      <c r="H113" s="839"/>
      <c r="I113" s="839"/>
      <c r="J113" s="840"/>
      <c r="K113" s="840"/>
      <c r="L113" s="840"/>
      <c r="M113" s="841"/>
      <c r="N113" s="797"/>
      <c r="O113" s="798"/>
      <c r="P113" s="799"/>
      <c r="Q113" s="806" t="str">
        <f>IF(COUNT($Q112:$AB112,$AF112:$AN112,$AR112)=0,"",ROUND(Q112/SUM($Q112:$AB112,$AF112:$AN112,$AR112),3))</f>
        <v/>
      </c>
      <c r="R113" s="807"/>
      <c r="S113" s="808"/>
      <c r="T113" s="806" t="str">
        <f>IF(COUNT($Q112:$AB112,$AF112:$AN112,$AR112)=0,"",ROUND(T112/SUM($Q112:$AB112,$AF112:$AN112,$AR112),3))</f>
        <v/>
      </c>
      <c r="U113" s="807"/>
      <c r="V113" s="808"/>
      <c r="W113" s="806" t="str">
        <f>IF(COUNT($Q112:$AB112,$AF112:$AN112,$AR112)=0,"",ROUND(W112/SUM($Q112:$AB112,$AF112:$AN112,$AR112),3))</f>
        <v/>
      </c>
      <c r="X113" s="807"/>
      <c r="Y113" s="808"/>
      <c r="Z113" s="806" t="str">
        <f>IF(COUNT($Q112:$AB112,$AF112:$AN112,$AR112)=0,"",ROUND(Z112/SUM($Q112:$AB112,$AF112:$AN112,$AR112),3))</f>
        <v/>
      </c>
      <c r="AA113" s="807"/>
      <c r="AB113" s="808"/>
      <c r="AC113" s="806" t="str">
        <f>IF(COUNT($Q112:$AB112,$AF112:$AN112,$AR112)=0,"",ROUND(AC112/SUM($Q112:$AB112,$AF112:$AN112,$AR112),3))</f>
        <v/>
      </c>
      <c r="AD113" s="807"/>
      <c r="AE113" s="808"/>
      <c r="AF113" s="812" t="str">
        <f>IF(COUNT($Q112:$AB112,$AF112:$AN112,$AR112)=0,"",ROUND(AF112/SUM($Q112:$AB112,$AF112:$AN112,$AR112),3))</f>
        <v/>
      </c>
      <c r="AG113" s="813"/>
      <c r="AH113" s="814"/>
      <c r="AI113" s="812" t="str">
        <f>IF(COUNT($Q112:$AB112,$AF112:$AN112,$AR112)=0,"",ROUND(AI112/SUM($Q112:$AB112,$AF112:$AN112,$AR112),3))</f>
        <v/>
      </c>
      <c r="AJ113" s="813"/>
      <c r="AK113" s="814"/>
      <c r="AL113" s="812" t="str">
        <f>IF(COUNT($Q112:$AB112,$AF112:$AN112,$AR112)=0,"",ROUND(AL112/SUM($Q112:$AB112,$AF112:$AN112,$AR112),3))</f>
        <v/>
      </c>
      <c r="AM113" s="813"/>
      <c r="AN113" s="814"/>
      <c r="AO113" s="812" t="str">
        <f>IF(COUNT($Q112:$AB112,$AF112:$AN112,$AR112)=0,"",ROUND(AO112/SUM($Q112:$AB112,$AF112:$AN112,$AR112),3))</f>
        <v/>
      </c>
      <c r="AP113" s="813"/>
      <c r="AQ113" s="814"/>
      <c r="AR113" s="829" t="str">
        <f>IF(COUNT($Q112:$AB112,$AF112:$AN112,$AR112)=0,"",ROUND(AR112/SUM($Q112:$AB112,$AF112:$AN112,$AR112),3))</f>
        <v/>
      </c>
      <c r="AS113" s="830"/>
      <c r="AT113" s="831"/>
    </row>
    <row r="114" spans="1:46" s="14" customFormat="1" ht="12" customHeight="1">
      <c r="A114" s="838"/>
      <c r="B114" s="800"/>
      <c r="C114" s="801"/>
      <c r="D114" s="802"/>
      <c r="E114" s="839"/>
      <c r="F114" s="839"/>
      <c r="G114" s="839"/>
      <c r="H114" s="839"/>
      <c r="I114" s="839"/>
      <c r="J114" s="840"/>
      <c r="K114" s="840"/>
      <c r="L114" s="840"/>
      <c r="M114" s="841"/>
      <c r="N114" s="800"/>
      <c r="O114" s="801"/>
      <c r="P114" s="802"/>
      <c r="Q114" s="775" t="str">
        <f>IF(COUNT($Q112:$AB112,$AF112:$AN112,$AR112)=0,"",$J112*(Q112/($AC112+$AO112+$AR112)))</f>
        <v/>
      </c>
      <c r="R114" s="776"/>
      <c r="S114" s="777"/>
      <c r="T114" s="775" t="str">
        <f>IF(COUNT($Q112:$AB112,$AF112:$AN112,$AR112)=0,"",$J112*(T112/($AC112+$AO112+$AR112)))</f>
        <v/>
      </c>
      <c r="U114" s="776"/>
      <c r="V114" s="777"/>
      <c r="W114" s="775" t="str">
        <f>IF(COUNT($Q112:$AB112,$AF112:$AN112,$AR112)=0,"",$J112*(W112/($AC112+$AO112+$AR112)))</f>
        <v/>
      </c>
      <c r="X114" s="776"/>
      <c r="Y114" s="777"/>
      <c r="Z114" s="775" t="str">
        <f>IF(COUNT($Q112:$AB112,$AF112:$AN112,$AR112)=0,"",$J112*(Z112/($AC112+$AO112+$AR112)))</f>
        <v/>
      </c>
      <c r="AA114" s="776"/>
      <c r="AB114" s="777"/>
      <c r="AC114" s="775" t="str">
        <f>IF(COUNT($Q112:$AB112,$AF112:$AN112,$AR112)=0,"",$J112*(AC112/($AC112+$AO112+$AR112)))</f>
        <v/>
      </c>
      <c r="AD114" s="776"/>
      <c r="AE114" s="777"/>
      <c r="AF114" s="769" t="str">
        <f>IF(COUNT($Q112:$AB112,$AF112:$AN112,$AR112)=0,"",$J112*(AF112/($AC112+$AO112+$AR112)))</f>
        <v/>
      </c>
      <c r="AG114" s="770"/>
      <c r="AH114" s="771"/>
      <c r="AI114" s="769" t="str">
        <f>IF(COUNT($Q112:$AB112,$AF112:$AN112,$AR112)=0,"",$J112*(AI112/($AC112+$AO112+$AR112)))</f>
        <v/>
      </c>
      <c r="AJ114" s="770"/>
      <c r="AK114" s="771"/>
      <c r="AL114" s="769" t="str">
        <f>IF(COUNT($Q112:$AB112,$AF112:$AN112,$AR112)=0,"",$J112*(AL112/($AC112+$AO112+$AR112)))</f>
        <v/>
      </c>
      <c r="AM114" s="770"/>
      <c r="AN114" s="771"/>
      <c r="AO114" s="769" t="str">
        <f>IF(COUNT($Q112:$AB112,$AF112:$AN112,$AR112)=0,"",$J112*(AO112/($AC112+$AO112+$AR112)))</f>
        <v/>
      </c>
      <c r="AP114" s="770"/>
      <c r="AQ114" s="771"/>
      <c r="AR114" s="766" t="str">
        <f>IF(COUNT($Q112:$AB112,$AF112:$AN112,$AR112)=0,"",$J112*(AR112/($AC112+$AO112+$AR112)))</f>
        <v/>
      </c>
      <c r="AS114" s="767"/>
      <c r="AT114" s="768"/>
    </row>
    <row r="115" spans="1:46" s="14" customFormat="1" ht="12" customHeight="1">
      <c r="A115" s="13"/>
      <c r="B115" s="782" t="s">
        <v>153</v>
      </c>
      <c r="C115" s="783"/>
      <c r="D115" s="783"/>
      <c r="E115" s="783"/>
      <c r="F115" s="783"/>
      <c r="G115" s="783"/>
      <c r="H115" s="783"/>
      <c r="I115" s="783"/>
      <c r="J115" s="835" t="str">
        <f>IF(COUNT(J106:M114)=0,"",SUM(J106:M114))</f>
        <v/>
      </c>
      <c r="K115" s="836"/>
      <c r="L115" s="836"/>
      <c r="M115" s="837"/>
      <c r="N115" s="838"/>
      <c r="O115" s="838"/>
      <c r="P115" s="838"/>
      <c r="Q115" s="775" t="str">
        <f>IF(COUNT(Q108,Q111,Q114)=0,"",SUM(Q108,Q111,Q114))</f>
        <v/>
      </c>
      <c r="R115" s="776"/>
      <c r="S115" s="777"/>
      <c r="T115" s="775" t="str">
        <f>IF(COUNT(T108,T111,T114)=0,"",SUM(T108,T111,T114))</f>
        <v/>
      </c>
      <c r="U115" s="776"/>
      <c r="V115" s="777"/>
      <c r="W115" s="775" t="str">
        <f>IF(COUNT(W108,W111,W114)=0,"",SUM(W108,W111,W114))</f>
        <v/>
      </c>
      <c r="X115" s="776"/>
      <c r="Y115" s="777"/>
      <c r="Z115" s="775" t="str">
        <f>IF(COUNT(Z108,Z111,Z114)=0,"",SUM(Z108,Z111,Z114))</f>
        <v/>
      </c>
      <c r="AA115" s="776"/>
      <c r="AB115" s="777"/>
      <c r="AC115" s="775" t="str">
        <f>IF(COUNT(AC108,AC111,AC114)=0,"",SUM(AC108,AC111,AC114))</f>
        <v/>
      </c>
      <c r="AD115" s="776"/>
      <c r="AE115" s="777"/>
      <c r="AF115" s="769" t="str">
        <f>IF(COUNT(AF108,AF111,AF114)=0,"",SUM(AF108,AF111,AF114))</f>
        <v/>
      </c>
      <c r="AG115" s="770"/>
      <c r="AH115" s="771"/>
      <c r="AI115" s="769" t="str">
        <f>IF(COUNT(AI108,AI111,AI114)=0,"",SUM(AI108,AI111,AI114))</f>
        <v/>
      </c>
      <c r="AJ115" s="770"/>
      <c r="AK115" s="771"/>
      <c r="AL115" s="769" t="str">
        <f>IF(COUNT(AL108,AL111,AL114)=0,"",SUM(AL108,AL111,AL114))</f>
        <v/>
      </c>
      <c r="AM115" s="770"/>
      <c r="AN115" s="771"/>
      <c r="AO115" s="769" t="str">
        <f>IF(COUNT(AO108,AO111,AO114)=0,"",SUM(AO108,AO111,AO114))</f>
        <v/>
      </c>
      <c r="AP115" s="770"/>
      <c r="AQ115" s="771"/>
      <c r="AR115" s="766" t="str">
        <f>IF(COUNT(AR108,AR111,AR114)=0,"",SUM(AR108,AR111,AR114))</f>
        <v/>
      </c>
      <c r="AS115" s="767"/>
      <c r="AT115" s="768"/>
    </row>
    <row r="116" spans="1:46" s="14" customFormat="1" ht="12" customHeight="1">
      <c r="A116" s="16"/>
      <c r="B116" s="16"/>
      <c r="C116" s="16"/>
      <c r="D116" s="16"/>
      <c r="E116" s="16"/>
      <c r="F116" s="16"/>
      <c r="G116" s="16"/>
      <c r="H116" s="16"/>
      <c r="I116" s="16"/>
      <c r="J116" s="496"/>
      <c r="K116" s="496"/>
      <c r="L116" s="496"/>
      <c r="M116" s="496"/>
      <c r="N116" s="16"/>
      <c r="O116" s="16"/>
      <c r="P116" s="16"/>
      <c r="Q116" s="165"/>
      <c r="R116" s="165"/>
      <c r="S116" s="165"/>
      <c r="T116" s="165"/>
      <c r="U116" s="165"/>
      <c r="V116" s="165"/>
      <c r="W116" s="165"/>
      <c r="X116" s="165"/>
      <c r="Y116" s="165"/>
      <c r="Z116" s="165"/>
      <c r="AA116" s="165"/>
      <c r="AB116" s="165"/>
      <c r="AC116" s="165"/>
      <c r="AD116" s="165"/>
      <c r="AE116" s="165"/>
      <c r="AF116" s="165"/>
      <c r="AG116" s="165"/>
      <c r="AH116" s="165"/>
      <c r="AI116" s="165"/>
      <c r="AJ116" s="165"/>
      <c r="AK116" s="165"/>
      <c r="AL116" s="165"/>
      <c r="AM116" s="165"/>
      <c r="AN116" s="165"/>
      <c r="AO116" s="165"/>
      <c r="AP116" s="165"/>
      <c r="AQ116" s="165"/>
      <c r="AR116" s="165"/>
      <c r="AS116" s="165"/>
      <c r="AT116" s="165"/>
    </row>
    <row r="117" spans="1:46" s="14" customFormat="1" ht="12" customHeight="1">
      <c r="A117" s="16"/>
      <c r="B117" s="16"/>
      <c r="C117" s="16"/>
      <c r="D117" s="16"/>
      <c r="E117" s="16"/>
      <c r="F117" s="16"/>
      <c r="G117" s="16"/>
      <c r="H117" s="16"/>
      <c r="I117" s="16"/>
      <c r="J117" s="496"/>
      <c r="K117" s="496"/>
      <c r="L117" s="496"/>
      <c r="M117" s="496"/>
      <c r="N117" s="16"/>
      <c r="O117" s="16"/>
      <c r="P117" s="16"/>
      <c r="Q117" s="165"/>
      <c r="R117" s="165"/>
      <c r="S117" s="165"/>
      <c r="T117" s="165"/>
      <c r="U117" s="165"/>
      <c r="V117" s="165"/>
      <c r="W117" s="165"/>
      <c r="X117" s="165"/>
      <c r="Y117" s="165"/>
      <c r="Z117" s="165"/>
      <c r="AA117" s="165"/>
      <c r="AB117" s="165"/>
      <c r="AC117" s="165"/>
      <c r="AD117" s="165"/>
      <c r="AE117" s="165"/>
      <c r="AF117" s="165"/>
      <c r="AG117" s="165"/>
      <c r="AH117" s="165"/>
      <c r="AI117" s="165"/>
      <c r="AJ117" s="165"/>
      <c r="AK117" s="165"/>
      <c r="AL117" s="165"/>
      <c r="AM117" s="165"/>
      <c r="AN117" s="165"/>
      <c r="AO117" s="165"/>
      <c r="AP117" s="165"/>
      <c r="AQ117" s="165"/>
      <c r="AR117" s="165"/>
      <c r="AS117" s="165"/>
      <c r="AT117" s="165"/>
    </row>
    <row r="118" spans="1:46" s="14" customFormat="1" ht="12" customHeight="1">
      <c r="A118" s="15"/>
      <c r="B118" s="15"/>
      <c r="C118" s="15"/>
      <c r="D118" s="15"/>
    </row>
    <row r="119" spans="1:46" s="3" customFormat="1" ht="12" customHeight="1">
      <c r="A119" s="8" t="s">
        <v>154</v>
      </c>
      <c r="B119" s="9"/>
      <c r="C119" s="9"/>
      <c r="D119" s="9"/>
      <c r="E119" s="9"/>
      <c r="F119" s="9"/>
      <c r="G119" s="9"/>
      <c r="H119" s="9"/>
      <c r="I119" s="9"/>
      <c r="J119" s="9"/>
      <c r="K119" s="9"/>
      <c r="L119" s="9"/>
      <c r="M119" s="7"/>
      <c r="O119" s="9"/>
      <c r="P119" s="9"/>
      <c r="Q119" s="9"/>
      <c r="R119" s="9"/>
      <c r="S119" s="10"/>
      <c r="AE119" s="12"/>
      <c r="AF119" s="9"/>
      <c r="AG119" s="9"/>
      <c r="AH119" s="10"/>
      <c r="AI119" s="10"/>
      <c r="AJ119" s="11"/>
      <c r="AK119" s="10"/>
      <c r="AT119" s="12" t="s">
        <v>176</v>
      </c>
    </row>
    <row r="120" spans="1:46" s="3" customFormat="1" ht="12" customHeight="1">
      <c r="A120" s="838" t="s">
        <v>134</v>
      </c>
      <c r="B120" s="838"/>
      <c r="C120" s="838"/>
      <c r="D120" s="838"/>
      <c r="E120" s="838"/>
      <c r="F120" s="838"/>
      <c r="G120" s="838"/>
      <c r="H120" s="838"/>
      <c r="I120" s="838"/>
      <c r="J120" s="838" t="s">
        <v>173</v>
      </c>
      <c r="K120" s="838"/>
      <c r="L120" s="838"/>
      <c r="M120" s="838"/>
      <c r="N120" s="838"/>
      <c r="O120" s="838"/>
      <c r="P120" s="838"/>
      <c r="Q120" s="828" t="s">
        <v>183</v>
      </c>
      <c r="R120" s="828"/>
      <c r="S120" s="828"/>
      <c r="T120" s="828"/>
      <c r="U120" s="828"/>
      <c r="V120" s="828"/>
      <c r="W120" s="828"/>
      <c r="X120" s="828"/>
      <c r="Y120" s="828"/>
      <c r="Z120" s="828"/>
      <c r="AA120" s="828"/>
      <c r="AB120" s="828"/>
      <c r="AC120" s="828"/>
      <c r="AD120" s="828"/>
      <c r="AE120" s="828"/>
      <c r="AF120" s="815" t="s">
        <v>184</v>
      </c>
      <c r="AG120" s="816"/>
      <c r="AH120" s="816"/>
      <c r="AI120" s="816"/>
      <c r="AJ120" s="816"/>
      <c r="AK120" s="816"/>
      <c r="AL120" s="816"/>
      <c r="AM120" s="816"/>
      <c r="AN120" s="816"/>
      <c r="AO120" s="816"/>
      <c r="AP120" s="816"/>
      <c r="AQ120" s="817"/>
      <c r="AR120" s="824" t="s">
        <v>164</v>
      </c>
      <c r="AS120" s="824"/>
      <c r="AT120" s="824"/>
    </row>
    <row r="121" spans="1:46" s="3" customFormat="1" ht="12" customHeight="1">
      <c r="A121" s="838"/>
      <c r="B121" s="838"/>
      <c r="C121" s="838"/>
      <c r="D121" s="838"/>
      <c r="E121" s="838"/>
      <c r="F121" s="838"/>
      <c r="G121" s="838"/>
      <c r="H121" s="838"/>
      <c r="I121" s="838"/>
      <c r="J121" s="838"/>
      <c r="K121" s="838"/>
      <c r="L121" s="838"/>
      <c r="M121" s="838"/>
      <c r="N121" s="838"/>
      <c r="O121" s="838"/>
      <c r="P121" s="838"/>
      <c r="Q121" s="821" t="s">
        <v>129</v>
      </c>
      <c r="R121" s="822"/>
      <c r="S121" s="823"/>
      <c r="T121" s="821" t="s">
        <v>130</v>
      </c>
      <c r="U121" s="822"/>
      <c r="V121" s="823"/>
      <c r="W121" s="821" t="s">
        <v>131</v>
      </c>
      <c r="X121" s="822"/>
      <c r="Y121" s="823"/>
      <c r="Z121" s="794" t="s">
        <v>165</v>
      </c>
      <c r="AA121" s="795"/>
      <c r="AB121" s="796"/>
      <c r="AC121" s="794" t="s">
        <v>166</v>
      </c>
      <c r="AD121" s="795"/>
      <c r="AE121" s="796"/>
      <c r="AF121" s="821" t="s">
        <v>174</v>
      </c>
      <c r="AG121" s="822"/>
      <c r="AH121" s="823"/>
      <c r="AI121" s="821" t="s">
        <v>181</v>
      </c>
      <c r="AJ121" s="822"/>
      <c r="AK121" s="823"/>
      <c r="AL121" s="794" t="s">
        <v>165</v>
      </c>
      <c r="AM121" s="795"/>
      <c r="AN121" s="796"/>
      <c r="AO121" s="794" t="s">
        <v>166</v>
      </c>
      <c r="AP121" s="795"/>
      <c r="AQ121" s="796"/>
      <c r="AR121" s="824"/>
      <c r="AS121" s="824"/>
      <c r="AT121" s="824"/>
    </row>
    <row r="122" spans="1:46" s="3" customFormat="1" ht="12" customHeight="1">
      <c r="A122" s="838"/>
      <c r="B122" s="838"/>
      <c r="C122" s="838"/>
      <c r="D122" s="838"/>
      <c r="E122" s="838"/>
      <c r="F122" s="838"/>
      <c r="G122" s="838"/>
      <c r="H122" s="838"/>
      <c r="I122" s="838"/>
      <c r="J122" s="838"/>
      <c r="K122" s="838"/>
      <c r="L122" s="838"/>
      <c r="M122" s="838"/>
      <c r="N122" s="838"/>
      <c r="O122" s="838"/>
      <c r="P122" s="838"/>
      <c r="Q122" s="818" t="str">
        <f>Q9</f>
        <v>青少年育成事業</v>
      </c>
      <c r="R122" s="819"/>
      <c r="S122" s="820"/>
      <c r="T122" s="818" t="str">
        <f>T9</f>
        <v>まちづくり事業</v>
      </c>
      <c r="U122" s="819"/>
      <c r="V122" s="820"/>
      <c r="W122" s="818" t="str">
        <f>W9</f>
        <v>環境事業</v>
      </c>
      <c r="X122" s="819"/>
      <c r="Y122" s="820"/>
      <c r="Z122" s="797"/>
      <c r="AA122" s="798"/>
      <c r="AB122" s="799"/>
      <c r="AC122" s="797"/>
      <c r="AD122" s="798"/>
      <c r="AE122" s="799"/>
      <c r="AF122" s="818" t="str">
        <f>AF9</f>
        <v>その他の
関連事業</v>
      </c>
      <c r="AG122" s="819"/>
      <c r="AH122" s="820"/>
      <c r="AI122" s="69"/>
      <c r="AJ122" s="70"/>
      <c r="AK122" s="71"/>
      <c r="AL122" s="797"/>
      <c r="AM122" s="798"/>
      <c r="AN122" s="799"/>
      <c r="AO122" s="797"/>
      <c r="AP122" s="798"/>
      <c r="AQ122" s="799"/>
      <c r="AR122" s="824"/>
      <c r="AS122" s="824"/>
      <c r="AT122" s="824"/>
    </row>
    <row r="123" spans="1:46" s="3" customFormat="1" ht="12" customHeight="1">
      <c r="A123" s="838"/>
      <c r="B123" s="838"/>
      <c r="C123" s="838"/>
      <c r="D123" s="838"/>
      <c r="E123" s="838"/>
      <c r="F123" s="838"/>
      <c r="G123" s="838"/>
      <c r="H123" s="838"/>
      <c r="I123" s="838"/>
      <c r="J123" s="838"/>
      <c r="K123" s="838"/>
      <c r="L123" s="838"/>
      <c r="M123" s="838"/>
      <c r="N123" s="838"/>
      <c r="O123" s="838"/>
      <c r="P123" s="838"/>
      <c r="Q123" s="797"/>
      <c r="R123" s="798"/>
      <c r="S123" s="799"/>
      <c r="T123" s="797"/>
      <c r="U123" s="798"/>
      <c r="V123" s="799"/>
      <c r="W123" s="797"/>
      <c r="X123" s="798"/>
      <c r="Y123" s="799"/>
      <c r="Z123" s="797"/>
      <c r="AA123" s="798"/>
      <c r="AB123" s="799"/>
      <c r="AC123" s="797"/>
      <c r="AD123" s="798"/>
      <c r="AE123" s="799"/>
      <c r="AF123" s="797"/>
      <c r="AG123" s="798"/>
      <c r="AH123" s="799"/>
      <c r="AI123" s="44"/>
      <c r="AJ123" s="45"/>
      <c r="AK123" s="46"/>
      <c r="AL123" s="797"/>
      <c r="AM123" s="798"/>
      <c r="AN123" s="799"/>
      <c r="AO123" s="797"/>
      <c r="AP123" s="798"/>
      <c r="AQ123" s="799"/>
      <c r="AR123" s="824"/>
      <c r="AS123" s="824"/>
      <c r="AT123" s="824"/>
    </row>
    <row r="124" spans="1:46" s="3" customFormat="1" ht="12" customHeight="1">
      <c r="A124" s="838"/>
      <c r="B124" s="838"/>
      <c r="C124" s="838"/>
      <c r="D124" s="838"/>
      <c r="E124" s="838"/>
      <c r="F124" s="838"/>
      <c r="G124" s="838"/>
      <c r="H124" s="838"/>
      <c r="I124" s="838"/>
      <c r="J124" s="838"/>
      <c r="K124" s="838"/>
      <c r="L124" s="838"/>
      <c r="M124" s="838"/>
      <c r="N124" s="838"/>
      <c r="O124" s="838"/>
      <c r="P124" s="838"/>
      <c r="Q124" s="797"/>
      <c r="R124" s="798"/>
      <c r="S124" s="799"/>
      <c r="T124" s="797"/>
      <c r="U124" s="798"/>
      <c r="V124" s="799"/>
      <c r="W124" s="797"/>
      <c r="X124" s="798"/>
      <c r="Y124" s="799"/>
      <c r="Z124" s="797"/>
      <c r="AA124" s="798"/>
      <c r="AB124" s="799"/>
      <c r="AC124" s="797"/>
      <c r="AD124" s="798"/>
      <c r="AE124" s="799"/>
      <c r="AF124" s="797"/>
      <c r="AG124" s="798"/>
      <c r="AH124" s="799"/>
      <c r="AI124" s="44"/>
      <c r="AJ124" s="45"/>
      <c r="AK124" s="46"/>
      <c r="AL124" s="797"/>
      <c r="AM124" s="798"/>
      <c r="AN124" s="799"/>
      <c r="AO124" s="797"/>
      <c r="AP124" s="798"/>
      <c r="AQ124" s="799"/>
      <c r="AR124" s="824"/>
      <c r="AS124" s="824"/>
      <c r="AT124" s="824"/>
    </row>
    <row r="125" spans="1:46" s="3" customFormat="1" ht="12" customHeight="1">
      <c r="A125" s="838"/>
      <c r="B125" s="838"/>
      <c r="C125" s="838"/>
      <c r="D125" s="838"/>
      <c r="E125" s="838"/>
      <c r="F125" s="838"/>
      <c r="G125" s="838"/>
      <c r="H125" s="838"/>
      <c r="I125" s="838"/>
      <c r="J125" s="838"/>
      <c r="K125" s="838"/>
      <c r="L125" s="838"/>
      <c r="M125" s="838"/>
      <c r="N125" s="838"/>
      <c r="O125" s="838"/>
      <c r="P125" s="838"/>
      <c r="Q125" s="797"/>
      <c r="R125" s="798"/>
      <c r="S125" s="799"/>
      <c r="T125" s="797"/>
      <c r="U125" s="798"/>
      <c r="V125" s="799"/>
      <c r="W125" s="797"/>
      <c r="X125" s="798"/>
      <c r="Y125" s="799"/>
      <c r="Z125" s="797"/>
      <c r="AA125" s="798"/>
      <c r="AB125" s="799"/>
      <c r="AC125" s="797"/>
      <c r="AD125" s="798"/>
      <c r="AE125" s="799"/>
      <c r="AF125" s="797"/>
      <c r="AG125" s="798"/>
      <c r="AH125" s="799"/>
      <c r="AI125" s="44"/>
      <c r="AJ125" s="45"/>
      <c r="AK125" s="46"/>
      <c r="AL125" s="797"/>
      <c r="AM125" s="798"/>
      <c r="AN125" s="799"/>
      <c r="AO125" s="797"/>
      <c r="AP125" s="798"/>
      <c r="AQ125" s="799"/>
      <c r="AR125" s="824"/>
      <c r="AS125" s="824"/>
      <c r="AT125" s="824"/>
    </row>
    <row r="126" spans="1:46" s="3" customFormat="1" ht="12" customHeight="1">
      <c r="A126" s="838"/>
      <c r="B126" s="838"/>
      <c r="C126" s="838"/>
      <c r="D126" s="838"/>
      <c r="E126" s="838"/>
      <c r="F126" s="838"/>
      <c r="G126" s="838"/>
      <c r="H126" s="838"/>
      <c r="I126" s="838"/>
      <c r="J126" s="838"/>
      <c r="K126" s="838"/>
      <c r="L126" s="838"/>
      <c r="M126" s="838"/>
      <c r="N126" s="838"/>
      <c r="O126" s="838"/>
      <c r="P126" s="838"/>
      <c r="Q126" s="797"/>
      <c r="R126" s="798"/>
      <c r="S126" s="799"/>
      <c r="T126" s="797"/>
      <c r="U126" s="798"/>
      <c r="V126" s="799"/>
      <c r="W126" s="797"/>
      <c r="X126" s="798"/>
      <c r="Y126" s="799"/>
      <c r="Z126" s="797"/>
      <c r="AA126" s="798"/>
      <c r="AB126" s="799"/>
      <c r="AC126" s="797"/>
      <c r="AD126" s="798"/>
      <c r="AE126" s="799"/>
      <c r="AF126" s="797"/>
      <c r="AG126" s="798"/>
      <c r="AH126" s="799"/>
      <c r="AI126" s="44"/>
      <c r="AJ126" s="45"/>
      <c r="AK126" s="46"/>
      <c r="AL126" s="797"/>
      <c r="AM126" s="798"/>
      <c r="AN126" s="799"/>
      <c r="AO126" s="797"/>
      <c r="AP126" s="798"/>
      <c r="AQ126" s="799"/>
      <c r="AR126" s="824"/>
      <c r="AS126" s="824"/>
      <c r="AT126" s="824"/>
    </row>
    <row r="127" spans="1:46" s="3" customFormat="1" ht="12" customHeight="1">
      <c r="A127" s="838"/>
      <c r="B127" s="838"/>
      <c r="C127" s="838"/>
      <c r="D127" s="838"/>
      <c r="E127" s="838"/>
      <c r="F127" s="838"/>
      <c r="G127" s="838"/>
      <c r="H127" s="838"/>
      <c r="I127" s="838"/>
      <c r="J127" s="838"/>
      <c r="K127" s="838"/>
      <c r="L127" s="838"/>
      <c r="M127" s="838"/>
      <c r="N127" s="838"/>
      <c r="O127" s="838"/>
      <c r="P127" s="838"/>
      <c r="Q127" s="800"/>
      <c r="R127" s="801"/>
      <c r="S127" s="802"/>
      <c r="T127" s="800"/>
      <c r="U127" s="801"/>
      <c r="V127" s="802"/>
      <c r="W127" s="800"/>
      <c r="X127" s="801"/>
      <c r="Y127" s="802"/>
      <c r="Z127" s="797"/>
      <c r="AA127" s="798"/>
      <c r="AB127" s="799"/>
      <c r="AC127" s="797"/>
      <c r="AD127" s="798"/>
      <c r="AE127" s="799"/>
      <c r="AF127" s="800"/>
      <c r="AG127" s="801"/>
      <c r="AH127" s="802"/>
      <c r="AI127" s="47"/>
      <c r="AJ127" s="48"/>
      <c r="AK127" s="49"/>
      <c r="AL127" s="797"/>
      <c r="AM127" s="798"/>
      <c r="AN127" s="799"/>
      <c r="AO127" s="797"/>
      <c r="AP127" s="798"/>
      <c r="AQ127" s="799"/>
      <c r="AR127" s="824"/>
      <c r="AS127" s="824"/>
      <c r="AT127" s="824"/>
    </row>
    <row r="128" spans="1:46" s="3" customFormat="1" ht="12" customHeight="1">
      <c r="A128" s="785">
        <f>+給料手当按分!C13</f>
        <v>551600</v>
      </c>
      <c r="B128" s="786"/>
      <c r="C128" s="786"/>
      <c r="D128" s="786"/>
      <c r="E128" s="786"/>
      <c r="F128" s="786"/>
      <c r="G128" s="786"/>
      <c r="H128" s="786"/>
      <c r="I128" s="787"/>
      <c r="J128" s="794" t="s">
        <v>135</v>
      </c>
      <c r="K128" s="795"/>
      <c r="L128" s="795"/>
      <c r="M128" s="795"/>
      <c r="N128" s="795"/>
      <c r="O128" s="795"/>
      <c r="P128" s="796"/>
      <c r="Q128" s="803">
        <f>給料手当按分!E15</f>
        <v>61282.76</v>
      </c>
      <c r="R128" s="804"/>
      <c r="S128" s="805"/>
      <c r="T128" s="803">
        <f>給料手当按分!F15</f>
        <v>76617.239999999991</v>
      </c>
      <c r="U128" s="804"/>
      <c r="V128" s="805"/>
      <c r="W128" s="803">
        <f>給料手当按分!G15</f>
        <v>0</v>
      </c>
      <c r="X128" s="804"/>
      <c r="Y128" s="805"/>
      <c r="Z128" s="803"/>
      <c r="AA128" s="804"/>
      <c r="AB128" s="805"/>
      <c r="AC128" s="825">
        <f>IF(COUNT($Q128:$AB128,$AF128:$AN128,$AR128)=0,"",SUM(Q128:AB128))</f>
        <v>137900</v>
      </c>
      <c r="AD128" s="826"/>
      <c r="AE128" s="827"/>
      <c r="AF128" s="803">
        <f>給料手当按分!H15</f>
        <v>383031.04000000004</v>
      </c>
      <c r="AG128" s="804"/>
      <c r="AH128" s="805"/>
      <c r="AI128" s="803"/>
      <c r="AJ128" s="804"/>
      <c r="AK128" s="805"/>
      <c r="AL128" s="803"/>
      <c r="AM128" s="804"/>
      <c r="AN128" s="805"/>
      <c r="AO128" s="832">
        <f>IF(COUNT($Q128:$AB128,$AF128:$AN128,$AR128)=0,"",SUM(AF128:AN128))</f>
        <v>383031.04000000004</v>
      </c>
      <c r="AP128" s="833"/>
      <c r="AQ128" s="834"/>
      <c r="AR128" s="803">
        <f>給料手当按分!I15</f>
        <v>30668.959999999992</v>
      </c>
      <c r="AS128" s="804"/>
      <c r="AT128" s="805"/>
    </row>
    <row r="129" spans="1:47" s="3" customFormat="1" ht="12" customHeight="1">
      <c r="A129" s="788"/>
      <c r="B129" s="789"/>
      <c r="C129" s="789"/>
      <c r="D129" s="789"/>
      <c r="E129" s="789"/>
      <c r="F129" s="789"/>
      <c r="G129" s="789"/>
      <c r="H129" s="789"/>
      <c r="I129" s="790"/>
      <c r="J129" s="797"/>
      <c r="K129" s="798"/>
      <c r="L129" s="798"/>
      <c r="M129" s="798"/>
      <c r="N129" s="798"/>
      <c r="O129" s="798"/>
      <c r="P129" s="799"/>
      <c r="Q129" s="806">
        <f>IF(COUNT($Q128:$AB128,$AF128:$AN128,$AR128)=0,"",ROUND(Q128/SUM($Q128:$AB128,$AF128:$AN128,$AR128),3))</f>
        <v>0.111</v>
      </c>
      <c r="R129" s="807"/>
      <c r="S129" s="808"/>
      <c r="T129" s="806">
        <f>IF(COUNT($Q128:$AB128,$AF128:$AN128,$AR128)=0,"",ROUND(T128/SUM($Q128:$AB128,$AF128:$AN128,$AR128),3))</f>
        <v>0.13900000000000001</v>
      </c>
      <c r="U129" s="807"/>
      <c r="V129" s="808"/>
      <c r="W129" s="806">
        <f>IF(COUNT($Q128:$AB128,$AF128:$AN128,$AR128)=0,"",ROUND(W128/SUM($Q128:$AB128,$AF128:$AN128,$AR128),3))</f>
        <v>0</v>
      </c>
      <c r="X129" s="807"/>
      <c r="Y129" s="808"/>
      <c r="Z129" s="806">
        <f>IF(COUNT($Q128:$AB128,$AF128:$AN128,$AR128)=0,"",ROUND(Z128/SUM($Q128:$AB128,$AF128:$AN128,$AR128),3))</f>
        <v>0</v>
      </c>
      <c r="AA129" s="807"/>
      <c r="AB129" s="808"/>
      <c r="AC129" s="806">
        <f>IF(COUNT($Q128:$AB128,$AF128:$AN128,$AR128)=0,"",ROUND(AC128/SUM($Q128:$AB128,$AF128:$AN128,$AR128),3))</f>
        <v>0.25</v>
      </c>
      <c r="AD129" s="807"/>
      <c r="AE129" s="808"/>
      <c r="AF129" s="812">
        <f>IF(COUNT($Q128:$AB128,$AF128:$AN128,$AR128)=0,"",ROUND(AF128/SUM($Q128:$AB128,$AF128:$AN128,$AR128),3))</f>
        <v>0.69399999999999995</v>
      </c>
      <c r="AG129" s="813"/>
      <c r="AH129" s="814"/>
      <c r="AI129" s="812">
        <f>IF(COUNT($Q128:$AB128,$AF128:$AN128,$AR128)=0,"",ROUND(AI128/SUM($Q128:$AB128,$AF128:$AN128,$AR128),3))</f>
        <v>0</v>
      </c>
      <c r="AJ129" s="813"/>
      <c r="AK129" s="814"/>
      <c r="AL129" s="812">
        <f>IF(COUNT($Q128:$AB128,$AF128:$AN128,$AR128)=0,"",ROUND(AL128/SUM($Q128:$AB128,$AF128:$AN128,$AR128),3))</f>
        <v>0</v>
      </c>
      <c r="AM129" s="813"/>
      <c r="AN129" s="814"/>
      <c r="AO129" s="812">
        <f>IF(COUNT($Q128:$AB128,$AF128:$AN128,$AR128)=0,"",ROUND(AO128/SUM($Q128:$AB128,$AF128:$AN128,$AR128),3))</f>
        <v>0.69399999999999995</v>
      </c>
      <c r="AP129" s="813"/>
      <c r="AQ129" s="814"/>
      <c r="AR129" s="829">
        <f>IF(COUNT($Q128:$AB128,$AF128:$AN128,$AR128)=0,"",ROUND(AR128/SUM($Q128:$AB128,$AF128:$AN128,$AR128),3))</f>
        <v>5.6000000000000001E-2</v>
      </c>
      <c r="AS129" s="830"/>
      <c r="AT129" s="831"/>
    </row>
    <row r="130" spans="1:47" s="3" customFormat="1" ht="12" customHeight="1">
      <c r="A130" s="791"/>
      <c r="B130" s="792"/>
      <c r="C130" s="792"/>
      <c r="D130" s="792"/>
      <c r="E130" s="792"/>
      <c r="F130" s="792"/>
      <c r="G130" s="792"/>
      <c r="H130" s="792"/>
      <c r="I130" s="793"/>
      <c r="J130" s="800"/>
      <c r="K130" s="801"/>
      <c r="L130" s="801"/>
      <c r="M130" s="801"/>
      <c r="N130" s="801"/>
      <c r="O130" s="801"/>
      <c r="P130" s="802"/>
      <c r="Q130" s="775">
        <f>IF(COUNT($Q128:$AB128,$AF128:$AN128,$AR128)=0,"",$A128*(Q128/($AC128+$AO128+$AR128)))</f>
        <v>61282.76</v>
      </c>
      <c r="R130" s="776"/>
      <c r="S130" s="777"/>
      <c r="T130" s="775">
        <f>IF(COUNT($Q128:$AB128,$AF128:$AN128,$AR128)=0,"",$A128*(T128/($AC128+$AO128+$AR128)))</f>
        <v>76617.239999999991</v>
      </c>
      <c r="U130" s="776"/>
      <c r="V130" s="777"/>
      <c r="W130" s="775">
        <f>IF(COUNT($Q128:$AB128,$AF128:$AN128,$AR128)=0,"",$A128*(W128/($AC128+$AO128+$AR128)))</f>
        <v>0</v>
      </c>
      <c r="X130" s="776"/>
      <c r="Y130" s="777"/>
      <c r="Z130" s="775">
        <f>IF(COUNT($Q128:$AB128,$AF128:$AN128,$AR128)=0,"",$A128*(Z128/($AC128+$AO128+$AR128)))</f>
        <v>0</v>
      </c>
      <c r="AA130" s="776"/>
      <c r="AB130" s="777"/>
      <c r="AC130" s="775">
        <f>IF(COUNT($Q128:$AB128,$AF128:$AN128,$AR128)=0,"",$A128*(AC128/($AC128+$AO128+$AR128)))</f>
        <v>137900</v>
      </c>
      <c r="AD130" s="776"/>
      <c r="AE130" s="777"/>
      <c r="AF130" s="769">
        <f>IF(COUNT($Q128:$AB128,$AF128:$AN128,$AR128)=0,"",$A128*(AF128/($AC128+$AO128+$AR128)))</f>
        <v>383031.04000000004</v>
      </c>
      <c r="AG130" s="770"/>
      <c r="AH130" s="771"/>
      <c r="AI130" s="769">
        <f>IF(COUNT($Q128:$AB128,$AF128:$AN128,$AR128)=0,"",$A128*(AI128/($AC128+$AO128+$AR128)))</f>
        <v>0</v>
      </c>
      <c r="AJ130" s="770"/>
      <c r="AK130" s="771"/>
      <c r="AL130" s="769">
        <f>IF(COUNT($Q128:$AB128,$AF128:$AN128,$AR128)=0,"",$A128*(AL128/($AC128+$AO128+$AR128)))</f>
        <v>0</v>
      </c>
      <c r="AM130" s="770"/>
      <c r="AN130" s="771"/>
      <c r="AO130" s="769">
        <f>IF(COUNT($Q128:$AB128,$AF128:$AN128,$AR128)=0,"",$A128*(AO128/($AC128+$AO128+$AR128)))</f>
        <v>383031.04000000004</v>
      </c>
      <c r="AP130" s="770"/>
      <c r="AQ130" s="771"/>
      <c r="AR130" s="766">
        <f>IF(COUNT($Q128:$AB128,$AF128:$AN128,$AR128)=0,"",$A128*(AR128/($AC128+$AO128+$AR128)))</f>
        <v>30668.959999999992</v>
      </c>
      <c r="AS130" s="767"/>
      <c r="AT130" s="768"/>
    </row>
    <row r="131" spans="1:47" s="14" customFormat="1" ht="12" customHeight="1">
      <c r="A131" s="15"/>
      <c r="B131" s="15"/>
      <c r="C131" s="15"/>
      <c r="D131" s="15"/>
    </row>
    <row r="132" spans="1:47" s="3" customFormat="1" ht="12" customHeight="1">
      <c r="A132" s="8" t="s">
        <v>155</v>
      </c>
      <c r="B132" s="9"/>
      <c r="C132" s="9"/>
      <c r="D132" s="9"/>
      <c r="E132" s="9"/>
      <c r="F132" s="9"/>
      <c r="G132" s="9"/>
      <c r="H132" s="9"/>
      <c r="I132" s="9"/>
      <c r="J132" s="9"/>
      <c r="K132" s="9"/>
      <c r="L132" s="9"/>
      <c r="M132" s="7"/>
      <c r="O132" s="9"/>
      <c r="P132" s="9"/>
      <c r="Q132" s="9"/>
      <c r="R132" s="9"/>
      <c r="S132" s="10"/>
      <c r="AE132" s="12"/>
      <c r="AF132" s="9"/>
      <c r="AG132" s="9"/>
      <c r="AH132" s="10"/>
      <c r="AI132" s="10"/>
      <c r="AJ132" s="11"/>
      <c r="AK132" s="10"/>
      <c r="AT132" s="12"/>
      <c r="AU132" s="14"/>
    </row>
    <row r="133" spans="1:47" s="3" customFormat="1" ht="12" customHeight="1">
      <c r="A133" s="782" t="s">
        <v>156</v>
      </c>
      <c r="B133" s="783"/>
      <c r="C133" s="783"/>
      <c r="D133" s="783"/>
      <c r="E133" s="783"/>
      <c r="F133" s="783"/>
      <c r="G133" s="783"/>
      <c r="H133" s="783"/>
      <c r="I133" s="784"/>
      <c r="J133" s="782"/>
      <c r="K133" s="783"/>
      <c r="L133" s="783"/>
      <c r="M133" s="783"/>
      <c r="N133" s="783"/>
      <c r="O133" s="783"/>
      <c r="P133" s="784"/>
      <c r="Q133" s="772">
        <f>IF(COUNT(Q115,Q130)=0,"",SUM(Q115,Q130))</f>
        <v>61282.76</v>
      </c>
      <c r="R133" s="773"/>
      <c r="S133" s="774"/>
      <c r="T133" s="772">
        <f>IF(COUNT(T115,T130)=0,"",SUM(T115,T130))</f>
        <v>76617.239999999991</v>
      </c>
      <c r="U133" s="773"/>
      <c r="V133" s="774"/>
      <c r="W133" s="772">
        <f>IF(COUNT(W115,W130)=0,"",SUM(W115,W130))</f>
        <v>0</v>
      </c>
      <c r="X133" s="773"/>
      <c r="Y133" s="774"/>
      <c r="Z133" s="772">
        <f>IF(COUNT(Z115,Z130)=0,"",SUM(Z115,Z130))</f>
        <v>0</v>
      </c>
      <c r="AA133" s="773"/>
      <c r="AB133" s="774"/>
      <c r="AC133" s="772">
        <f>IF(COUNT(AC115,AC130)=0,"",SUM(AC115,AC130))</f>
        <v>137900</v>
      </c>
      <c r="AD133" s="773"/>
      <c r="AE133" s="774"/>
      <c r="AF133" s="809">
        <f>IF(COUNT(AF115,AF130)=0,"",SUM(AF115,AF130))</f>
        <v>383031.04000000004</v>
      </c>
      <c r="AG133" s="810"/>
      <c r="AH133" s="811"/>
      <c r="AI133" s="809">
        <f>IF(COUNT(AI115,AI130)=0,"",SUM(AI115,AI130))</f>
        <v>0</v>
      </c>
      <c r="AJ133" s="810"/>
      <c r="AK133" s="811"/>
      <c r="AL133" s="809">
        <f>IF(COUNT(AL115,AL130)=0,"",SUM(AL115,AL130))</f>
        <v>0</v>
      </c>
      <c r="AM133" s="810"/>
      <c r="AN133" s="811"/>
      <c r="AO133" s="809">
        <f>IF(COUNT(AO115,AO130)=0,"",SUM(AO115,AO130))</f>
        <v>383031.04000000004</v>
      </c>
      <c r="AP133" s="810"/>
      <c r="AQ133" s="811"/>
      <c r="AR133" s="779">
        <f>IF(COUNT(AR115,AR130)=0,"",SUM(AR115,AR130))</f>
        <v>30668.959999999992</v>
      </c>
      <c r="AS133" s="780"/>
      <c r="AT133" s="781"/>
      <c r="AU133" s="14"/>
    </row>
    <row r="134" spans="1:47" s="14" customFormat="1" ht="12" customHeight="1">
      <c r="A134" s="15"/>
      <c r="B134" s="15"/>
      <c r="C134" s="15"/>
      <c r="D134" s="15"/>
    </row>
    <row r="135" spans="1:47" s="14" customFormat="1" ht="16.5" customHeight="1">
      <c r="A135" s="778" t="s">
        <v>98</v>
      </c>
      <c r="B135" s="778"/>
      <c r="C135" s="778"/>
      <c r="D135" s="778"/>
      <c r="E135" s="778"/>
      <c r="F135" s="778"/>
      <c r="G135" s="778"/>
      <c r="H135" s="778"/>
      <c r="I135" s="778"/>
      <c r="J135" s="778"/>
      <c r="K135" s="778"/>
      <c r="L135" s="778"/>
      <c r="M135" s="778"/>
      <c r="N135" s="778"/>
      <c r="O135" s="778"/>
      <c r="P135" s="778"/>
      <c r="Q135" s="778"/>
      <c r="R135" s="778"/>
      <c r="S135" s="778"/>
      <c r="T135" s="778"/>
      <c r="U135" s="778"/>
      <c r="V135" s="778"/>
      <c r="W135" s="778"/>
      <c r="X135" s="778"/>
      <c r="Y135" s="778"/>
      <c r="Z135" s="778"/>
      <c r="AA135" s="778"/>
      <c r="AB135" s="778"/>
      <c r="AC135" s="778"/>
      <c r="AD135" s="778"/>
      <c r="AE135" s="778"/>
      <c r="AF135" s="778"/>
      <c r="AG135" s="778"/>
      <c r="AH135" s="778"/>
      <c r="AI135" s="778"/>
      <c r="AJ135" s="778"/>
      <c r="AK135" s="778"/>
      <c r="AL135" s="778"/>
      <c r="AM135" s="778"/>
      <c r="AN135" s="778"/>
      <c r="AO135" s="778"/>
      <c r="AP135" s="778"/>
      <c r="AQ135" s="778"/>
      <c r="AR135" s="778"/>
      <c r="AS135" s="778"/>
      <c r="AT135" s="778"/>
    </row>
    <row r="136" spans="1:47" s="63" customFormat="1" ht="16.5" customHeight="1">
      <c r="A136" s="64"/>
      <c r="B136" s="64"/>
      <c r="C136" s="64"/>
      <c r="D136" s="64"/>
    </row>
    <row r="137" spans="1:47" s="63" customFormat="1" ht="16.5" customHeight="1">
      <c r="A137" s="64"/>
      <c r="B137" s="64"/>
      <c r="C137" s="64"/>
      <c r="D137" s="64"/>
    </row>
    <row r="138" spans="1:47" s="63" customFormat="1" ht="16.5" customHeight="1">
      <c r="A138" s="64"/>
      <c r="B138" s="64"/>
      <c r="C138" s="64"/>
      <c r="D138" s="64"/>
    </row>
    <row r="139" spans="1:47" s="63" customFormat="1" ht="16.5" customHeight="1">
      <c r="A139" s="64"/>
      <c r="B139" s="64"/>
      <c r="C139" s="64"/>
      <c r="D139" s="64"/>
    </row>
    <row r="140" spans="1:47" s="63" customFormat="1" ht="16.5" customHeight="1">
      <c r="A140" s="64"/>
      <c r="B140" s="64"/>
      <c r="C140" s="64"/>
      <c r="D140" s="64"/>
    </row>
    <row r="141" spans="1:47" s="63" customFormat="1" ht="16.5" customHeight="1">
      <c r="A141" s="64"/>
      <c r="B141" s="64"/>
      <c r="C141" s="64"/>
      <c r="D141" s="64"/>
    </row>
    <row r="142" spans="1:47" s="63" customFormat="1" ht="16.5" customHeight="1">
      <c r="A142" s="64"/>
      <c r="B142" s="64"/>
      <c r="C142" s="64"/>
      <c r="D142" s="64"/>
    </row>
    <row r="143" spans="1:47" s="63" customFormat="1" ht="16.5" customHeight="1">
      <c r="A143" s="64"/>
      <c r="B143" s="64"/>
      <c r="C143" s="64"/>
      <c r="D143" s="64"/>
    </row>
    <row r="144" spans="1:47" s="63" customFormat="1" ht="16.5" customHeight="1">
      <c r="A144" s="64"/>
      <c r="B144" s="64"/>
      <c r="C144" s="64"/>
      <c r="D144" s="64"/>
    </row>
    <row r="145" spans="1:4" s="63" customFormat="1" ht="16.5" customHeight="1">
      <c r="A145" s="64"/>
      <c r="B145" s="64"/>
      <c r="C145" s="64"/>
      <c r="D145" s="64"/>
    </row>
    <row r="146" spans="1:4" s="63" customFormat="1" ht="16.5" customHeight="1">
      <c r="A146" s="64"/>
      <c r="B146" s="64"/>
      <c r="C146" s="64"/>
      <c r="D146" s="64"/>
    </row>
    <row r="147" spans="1:4" s="63" customFormat="1" ht="16.5" customHeight="1">
      <c r="A147" s="64"/>
      <c r="B147" s="64"/>
      <c r="C147" s="64"/>
      <c r="D147" s="64"/>
    </row>
    <row r="148" spans="1:4" s="63" customFormat="1" ht="16.5" customHeight="1">
      <c r="A148" s="64"/>
      <c r="B148" s="64"/>
      <c r="C148" s="64"/>
      <c r="D148" s="64"/>
    </row>
    <row r="149" spans="1:4" s="63" customFormat="1" ht="16.5" customHeight="1">
      <c r="A149" s="64"/>
      <c r="B149" s="64"/>
      <c r="C149" s="64"/>
      <c r="D149" s="64"/>
    </row>
    <row r="150" spans="1:4" s="63" customFormat="1" ht="16.5" customHeight="1">
      <c r="A150" s="64"/>
      <c r="B150" s="64"/>
      <c r="C150" s="64"/>
      <c r="D150" s="64"/>
    </row>
    <row r="151" spans="1:4" s="63" customFormat="1" ht="16.5" customHeight="1">
      <c r="A151" s="64"/>
      <c r="B151" s="64"/>
      <c r="C151" s="64"/>
      <c r="D151" s="64"/>
    </row>
    <row r="152" spans="1:4" s="63" customFormat="1" ht="16.5" customHeight="1">
      <c r="A152" s="64"/>
      <c r="B152" s="64"/>
      <c r="C152" s="64"/>
      <c r="D152" s="64"/>
    </row>
    <row r="153" spans="1:4" s="63" customFormat="1" ht="16.5" customHeight="1">
      <c r="A153" s="64"/>
      <c r="B153" s="64"/>
      <c r="C153" s="64"/>
      <c r="D153" s="64"/>
    </row>
    <row r="154" spans="1:4" s="63" customFormat="1" ht="16.5" customHeight="1">
      <c r="A154" s="64"/>
      <c r="B154" s="64"/>
      <c r="C154" s="64"/>
      <c r="D154" s="64"/>
    </row>
    <row r="155" spans="1:4" s="63" customFormat="1" ht="16.5" customHeight="1">
      <c r="A155" s="64"/>
      <c r="B155" s="64"/>
      <c r="C155" s="64"/>
      <c r="D155" s="64"/>
    </row>
    <row r="156" spans="1:4" s="63" customFormat="1" ht="16.5" customHeight="1">
      <c r="A156" s="64"/>
      <c r="B156" s="64"/>
      <c r="C156" s="64"/>
      <c r="D156" s="64"/>
    </row>
    <row r="157" spans="1:4" s="63" customFormat="1" ht="16.5" customHeight="1">
      <c r="A157" s="64"/>
      <c r="B157" s="64"/>
      <c r="C157" s="64"/>
      <c r="D157" s="64"/>
    </row>
    <row r="158" spans="1:4" s="63" customFormat="1" ht="16.5" customHeight="1">
      <c r="A158" s="64"/>
      <c r="B158" s="64"/>
      <c r="C158" s="64"/>
      <c r="D158" s="64"/>
    </row>
    <row r="159" spans="1:4" s="63" customFormat="1" ht="16.5" customHeight="1">
      <c r="A159" s="64"/>
      <c r="B159" s="64"/>
      <c r="C159" s="64"/>
      <c r="D159" s="64"/>
    </row>
    <row r="160" spans="1:4" s="63" customFormat="1" ht="16.5" customHeight="1">
      <c r="A160" s="64"/>
      <c r="B160" s="64"/>
      <c r="C160" s="64"/>
      <c r="D160" s="64"/>
    </row>
    <row r="161" spans="1:4" s="63" customFormat="1" ht="16.5" customHeight="1">
      <c r="A161" s="64"/>
      <c r="B161" s="64"/>
      <c r="C161" s="64"/>
      <c r="D161" s="64"/>
    </row>
    <row r="162" spans="1:4" s="63" customFormat="1" ht="16.5" customHeight="1">
      <c r="A162" s="64"/>
      <c r="B162" s="64"/>
      <c r="C162" s="64"/>
      <c r="D162" s="64"/>
    </row>
    <row r="163" spans="1:4" s="63" customFormat="1" ht="16.5" customHeight="1">
      <c r="A163" s="64"/>
      <c r="B163" s="64"/>
      <c r="C163" s="64"/>
      <c r="D163" s="64"/>
    </row>
    <row r="164" spans="1:4" s="63" customFormat="1" ht="16.5" customHeight="1">
      <c r="A164" s="64"/>
      <c r="B164" s="64"/>
      <c r="C164" s="64"/>
      <c r="D164" s="64"/>
    </row>
    <row r="165" spans="1:4" s="63" customFormat="1" ht="16.5" customHeight="1">
      <c r="A165" s="64"/>
      <c r="B165" s="64"/>
      <c r="C165" s="64"/>
      <c r="D165" s="64"/>
    </row>
    <row r="166" spans="1:4" s="63" customFormat="1" ht="16.5" customHeight="1">
      <c r="A166" s="64"/>
      <c r="B166" s="64"/>
      <c r="C166" s="64"/>
      <c r="D166" s="64"/>
    </row>
    <row r="167" spans="1:4" s="63" customFormat="1" ht="16.5" customHeight="1">
      <c r="A167" s="64"/>
      <c r="B167" s="64"/>
      <c r="C167" s="64"/>
      <c r="D167" s="64"/>
    </row>
    <row r="168" spans="1:4" s="63" customFormat="1" ht="16.5" customHeight="1">
      <c r="A168" s="64"/>
      <c r="B168" s="64"/>
      <c r="C168" s="64"/>
      <c r="D168" s="64"/>
    </row>
    <row r="169" spans="1:4" s="63" customFormat="1" ht="16.5" customHeight="1">
      <c r="A169" s="64"/>
      <c r="B169" s="64"/>
      <c r="C169" s="64"/>
      <c r="D169" s="64"/>
    </row>
    <row r="170" spans="1:4" s="63" customFormat="1" ht="16.5" customHeight="1">
      <c r="A170" s="64"/>
      <c r="B170" s="64"/>
      <c r="C170" s="64"/>
      <c r="D170" s="64"/>
    </row>
    <row r="171" spans="1:4" s="63" customFormat="1" ht="16.5" customHeight="1">
      <c r="A171" s="64"/>
      <c r="B171" s="64"/>
      <c r="C171" s="64"/>
      <c r="D171" s="64"/>
    </row>
    <row r="172" spans="1:4" s="63" customFormat="1" ht="16.5" customHeight="1">
      <c r="A172" s="64"/>
      <c r="B172" s="64"/>
      <c r="C172" s="64"/>
      <c r="D172" s="64"/>
    </row>
    <row r="173" spans="1:4" s="63" customFormat="1" ht="16.5" customHeight="1">
      <c r="A173" s="64"/>
      <c r="B173" s="64"/>
      <c r="C173" s="64"/>
      <c r="D173" s="64"/>
    </row>
    <row r="174" spans="1:4" s="63" customFormat="1" ht="16.5" customHeight="1">
      <c r="A174" s="64"/>
      <c r="B174" s="64"/>
      <c r="C174" s="64"/>
      <c r="D174" s="64"/>
    </row>
    <row r="175" spans="1:4" s="63" customFormat="1" ht="16.5" customHeight="1">
      <c r="A175" s="64"/>
      <c r="B175" s="64"/>
      <c r="C175" s="64"/>
      <c r="D175" s="64"/>
    </row>
    <row r="176" spans="1:4" s="63" customFormat="1" ht="16.5" customHeight="1">
      <c r="A176" s="64"/>
      <c r="B176" s="64"/>
      <c r="C176" s="64"/>
      <c r="D176" s="64"/>
    </row>
    <row r="177" spans="1:4" s="63" customFormat="1" ht="16.5" customHeight="1">
      <c r="A177" s="64"/>
      <c r="B177" s="64"/>
      <c r="C177" s="64"/>
      <c r="D177" s="64"/>
    </row>
    <row r="178" spans="1:4" s="63" customFormat="1" ht="16.5" customHeight="1">
      <c r="A178" s="64"/>
      <c r="B178" s="64"/>
      <c r="C178" s="64"/>
      <c r="D178" s="64"/>
    </row>
    <row r="179" spans="1:4" s="63" customFormat="1" ht="16.5" customHeight="1">
      <c r="A179" s="64"/>
      <c r="B179" s="64"/>
      <c r="C179" s="64"/>
      <c r="D179" s="64"/>
    </row>
    <row r="180" spans="1:4" s="63" customFormat="1" ht="16.5" customHeight="1">
      <c r="A180" s="64"/>
      <c r="B180" s="64"/>
      <c r="C180" s="64"/>
      <c r="D180" s="64"/>
    </row>
    <row r="181" spans="1:4" s="63" customFormat="1" ht="16.5" customHeight="1">
      <c r="A181" s="64"/>
      <c r="B181" s="64"/>
      <c r="C181" s="64"/>
      <c r="D181" s="64"/>
    </row>
    <row r="182" spans="1:4" s="63" customFormat="1" ht="16.5" customHeight="1">
      <c r="A182" s="64"/>
      <c r="B182" s="64"/>
      <c r="C182" s="64"/>
      <c r="D182" s="64"/>
    </row>
    <row r="183" spans="1:4" s="63" customFormat="1" ht="16.5" customHeight="1">
      <c r="A183" s="64"/>
      <c r="B183" s="64"/>
      <c r="C183" s="64"/>
      <c r="D183" s="64"/>
    </row>
    <row r="184" spans="1:4" s="63" customFormat="1" ht="16.5" customHeight="1">
      <c r="A184" s="64"/>
      <c r="B184" s="64"/>
      <c r="C184" s="64"/>
      <c r="D184" s="64"/>
    </row>
    <row r="185" spans="1:4" s="63" customFormat="1" ht="16.5" customHeight="1">
      <c r="A185" s="64"/>
      <c r="B185" s="64"/>
      <c r="C185" s="64"/>
      <c r="D185" s="64"/>
    </row>
    <row r="186" spans="1:4" s="63" customFormat="1" ht="16.5" customHeight="1">
      <c r="A186" s="64"/>
      <c r="B186" s="64"/>
      <c r="C186" s="64"/>
      <c r="D186" s="64"/>
    </row>
    <row r="187" spans="1:4" s="63" customFormat="1" ht="16.5" customHeight="1">
      <c r="A187" s="64"/>
      <c r="B187" s="64"/>
      <c r="C187" s="64"/>
      <c r="D187" s="64"/>
    </row>
    <row r="188" spans="1:4" s="63" customFormat="1" ht="16.5" customHeight="1">
      <c r="A188" s="64"/>
      <c r="B188" s="64"/>
      <c r="C188" s="64"/>
      <c r="D188" s="64"/>
    </row>
    <row r="189" spans="1:4" s="63" customFormat="1" ht="16.5" customHeight="1">
      <c r="A189" s="64"/>
      <c r="B189" s="64"/>
      <c r="C189" s="64"/>
      <c r="D189" s="64"/>
    </row>
    <row r="190" spans="1:4" s="63" customFormat="1" ht="16.5" customHeight="1">
      <c r="A190" s="64"/>
      <c r="B190" s="64"/>
      <c r="C190" s="64"/>
      <c r="D190" s="64"/>
    </row>
    <row r="191" spans="1:4" s="63" customFormat="1" ht="16.5" customHeight="1">
      <c r="A191" s="64"/>
      <c r="B191" s="64"/>
      <c r="C191" s="64"/>
      <c r="D191" s="64"/>
    </row>
    <row r="192" spans="1:4" s="63" customFormat="1" ht="16.5" customHeight="1">
      <c r="A192" s="64"/>
      <c r="B192" s="64"/>
      <c r="C192" s="64"/>
      <c r="D192" s="64"/>
    </row>
    <row r="193" spans="1:4" s="63" customFormat="1" ht="16.5" customHeight="1">
      <c r="A193" s="64"/>
      <c r="B193" s="64"/>
      <c r="C193" s="64"/>
      <c r="D193" s="64"/>
    </row>
    <row r="194" spans="1:4" s="63" customFormat="1" ht="16.5" customHeight="1">
      <c r="A194" s="64"/>
      <c r="B194" s="64"/>
      <c r="C194" s="64"/>
      <c r="D194" s="64"/>
    </row>
    <row r="195" spans="1:4" s="63" customFormat="1" ht="16.5" customHeight="1">
      <c r="A195" s="64"/>
      <c r="B195" s="64"/>
      <c r="C195" s="64"/>
      <c r="D195" s="64"/>
    </row>
    <row r="196" spans="1:4" s="63" customFormat="1" ht="16.5" customHeight="1">
      <c r="A196" s="64"/>
      <c r="B196" s="64"/>
      <c r="C196" s="64"/>
      <c r="D196" s="64"/>
    </row>
    <row r="197" spans="1:4" s="63" customFormat="1" ht="16.5" customHeight="1">
      <c r="A197" s="64"/>
      <c r="B197" s="64"/>
      <c r="C197" s="64"/>
      <c r="D197" s="64"/>
    </row>
    <row r="198" spans="1:4" s="63" customFormat="1" ht="16.5" customHeight="1">
      <c r="A198" s="64"/>
      <c r="B198" s="64"/>
      <c r="C198" s="64"/>
      <c r="D198" s="64"/>
    </row>
    <row r="199" spans="1:4" s="63" customFormat="1" ht="16.5" customHeight="1">
      <c r="A199" s="64"/>
      <c r="B199" s="64"/>
      <c r="C199" s="64"/>
      <c r="D199" s="64"/>
    </row>
    <row r="200" spans="1:4" s="63" customFormat="1" ht="16.5" customHeight="1">
      <c r="A200" s="64"/>
      <c r="B200" s="64"/>
      <c r="C200" s="64"/>
      <c r="D200" s="64"/>
    </row>
    <row r="201" spans="1:4" s="63" customFormat="1" ht="16.5" customHeight="1">
      <c r="A201" s="64"/>
      <c r="B201" s="64"/>
      <c r="C201" s="64"/>
      <c r="D201" s="64"/>
    </row>
    <row r="202" spans="1:4" s="63" customFormat="1" ht="16.5" customHeight="1">
      <c r="A202" s="64"/>
      <c r="B202" s="64"/>
      <c r="C202" s="64"/>
      <c r="D202" s="64"/>
    </row>
    <row r="203" spans="1:4" s="63" customFormat="1" ht="16.5" customHeight="1">
      <c r="A203" s="64"/>
      <c r="B203" s="64"/>
      <c r="C203" s="64"/>
      <c r="D203" s="64"/>
    </row>
    <row r="204" spans="1:4" s="63" customFormat="1" ht="16.5" customHeight="1">
      <c r="A204" s="64"/>
      <c r="B204" s="64"/>
      <c r="C204" s="64"/>
      <c r="D204" s="64"/>
    </row>
    <row r="205" spans="1:4" s="63" customFormat="1" ht="16.5" customHeight="1">
      <c r="A205" s="64"/>
      <c r="B205" s="64"/>
      <c r="C205" s="64"/>
      <c r="D205" s="64"/>
    </row>
    <row r="206" spans="1:4" s="63" customFormat="1" ht="16.5" customHeight="1">
      <c r="A206" s="64"/>
      <c r="B206" s="64"/>
      <c r="C206" s="64"/>
      <c r="D206" s="64"/>
    </row>
    <row r="207" spans="1:4" s="63" customFormat="1" ht="16.5" customHeight="1">
      <c r="A207" s="64"/>
      <c r="B207" s="64"/>
      <c r="C207" s="64"/>
      <c r="D207" s="64"/>
    </row>
    <row r="208" spans="1:4" s="63" customFormat="1" ht="16.5" customHeight="1">
      <c r="A208" s="64"/>
      <c r="B208" s="64"/>
      <c r="C208" s="64"/>
      <c r="D208" s="64"/>
    </row>
    <row r="209" spans="1:4" s="63" customFormat="1" ht="16.5" customHeight="1">
      <c r="A209" s="64"/>
      <c r="B209" s="64"/>
      <c r="C209" s="64"/>
      <c r="D209" s="64"/>
    </row>
    <row r="210" spans="1:4" s="63" customFormat="1" ht="16.5" customHeight="1">
      <c r="A210" s="64"/>
      <c r="B210" s="64"/>
      <c r="C210" s="64"/>
      <c r="D210" s="64"/>
    </row>
    <row r="211" spans="1:4" s="63" customFormat="1" ht="16.5" customHeight="1">
      <c r="A211" s="64"/>
      <c r="B211" s="64"/>
      <c r="C211" s="64"/>
      <c r="D211" s="64"/>
    </row>
    <row r="212" spans="1:4" s="63" customFormat="1" ht="16.5" customHeight="1">
      <c r="A212" s="64"/>
      <c r="B212" s="64"/>
      <c r="C212" s="64"/>
      <c r="D212" s="64"/>
    </row>
    <row r="213" spans="1:4" s="63" customFormat="1" ht="16.5" customHeight="1">
      <c r="A213" s="64"/>
      <c r="B213" s="64"/>
      <c r="C213" s="64"/>
      <c r="D213" s="64"/>
    </row>
    <row r="214" spans="1:4" s="63" customFormat="1" ht="16.5" customHeight="1">
      <c r="A214" s="64"/>
      <c r="B214" s="64"/>
      <c r="C214" s="64"/>
      <c r="D214" s="64"/>
    </row>
    <row r="215" spans="1:4" s="63" customFormat="1" ht="16.5" customHeight="1">
      <c r="A215" s="64"/>
      <c r="B215" s="64"/>
      <c r="C215" s="64"/>
      <c r="D215" s="64"/>
    </row>
    <row r="216" spans="1:4" s="63" customFormat="1" ht="16.5" customHeight="1">
      <c r="A216" s="64"/>
      <c r="B216" s="64"/>
      <c r="C216" s="64"/>
      <c r="D216" s="64"/>
    </row>
    <row r="217" spans="1:4" s="63" customFormat="1" ht="16.5" customHeight="1">
      <c r="A217" s="64"/>
      <c r="B217" s="64"/>
      <c r="C217" s="64"/>
      <c r="D217" s="64"/>
    </row>
  </sheetData>
  <mergeCells count="998">
    <mergeCell ref="A120:I127"/>
    <mergeCell ref="J120:P127"/>
    <mergeCell ref="Q54:S59"/>
    <mergeCell ref="A52:A59"/>
    <mergeCell ref="Q121:S121"/>
    <mergeCell ref="B52:D59"/>
    <mergeCell ref="E52:I59"/>
    <mergeCell ref="J52:M59"/>
    <mergeCell ref="N60:P62"/>
    <mergeCell ref="Q65:S65"/>
    <mergeCell ref="N52:P59"/>
    <mergeCell ref="A60:A62"/>
    <mergeCell ref="B60:D62"/>
    <mergeCell ref="E60:I62"/>
    <mergeCell ref="J60:M62"/>
    <mergeCell ref="Q60:S60"/>
    <mergeCell ref="Q67:S67"/>
    <mergeCell ref="A69:A71"/>
    <mergeCell ref="B69:D71"/>
    <mergeCell ref="E69:I71"/>
    <mergeCell ref="J69:M71"/>
    <mergeCell ref="J75:M77"/>
    <mergeCell ref="Q74:S74"/>
    <mergeCell ref="E72:I74"/>
    <mergeCell ref="A7:A14"/>
    <mergeCell ref="B7:D14"/>
    <mergeCell ref="E7:I14"/>
    <mergeCell ref="J7:M14"/>
    <mergeCell ref="AF8:AH8"/>
    <mergeCell ref="AL4:AT4"/>
    <mergeCell ref="AI4:AK4"/>
    <mergeCell ref="AI5:AK5"/>
    <mergeCell ref="AR7:AT14"/>
    <mergeCell ref="AI8:AK8"/>
    <mergeCell ref="AL5:AT5"/>
    <mergeCell ref="AF9:AH14"/>
    <mergeCell ref="AI9:AK14"/>
    <mergeCell ref="AF7:AQ7"/>
    <mergeCell ref="N7:P14"/>
    <mergeCell ref="Q7:AE7"/>
    <mergeCell ref="Z8:AB14"/>
    <mergeCell ref="Q9:S14"/>
    <mergeCell ref="AC8:AE14"/>
    <mergeCell ref="Q8:S8"/>
    <mergeCell ref="T8:V8"/>
    <mergeCell ref="W8:Y8"/>
    <mergeCell ref="W9:Y14"/>
    <mergeCell ref="T9:V14"/>
    <mergeCell ref="AI15:AK15"/>
    <mergeCell ref="AF15:AH15"/>
    <mergeCell ref="W15:Y15"/>
    <mergeCell ref="Z15:AB15"/>
    <mergeCell ref="AC15:AE15"/>
    <mergeCell ref="AL8:AN14"/>
    <mergeCell ref="AO8:AQ14"/>
    <mergeCell ref="AR16:AT16"/>
    <mergeCell ref="AO15:AQ15"/>
    <mergeCell ref="AR15:AT15"/>
    <mergeCell ref="AL15:AN15"/>
    <mergeCell ref="AI16:AK16"/>
    <mergeCell ref="AL16:AN16"/>
    <mergeCell ref="AO16:AQ16"/>
    <mergeCell ref="AC16:AE16"/>
    <mergeCell ref="AF16:AH16"/>
    <mergeCell ref="W16:Y16"/>
    <mergeCell ref="Z16:AB16"/>
    <mergeCell ref="A15:A17"/>
    <mergeCell ref="B15:D17"/>
    <mergeCell ref="E15:I17"/>
    <mergeCell ref="J15:M17"/>
    <mergeCell ref="T19:V19"/>
    <mergeCell ref="W19:Y19"/>
    <mergeCell ref="T18:V18"/>
    <mergeCell ref="A18:A20"/>
    <mergeCell ref="B18:D20"/>
    <mergeCell ref="E18:I20"/>
    <mergeCell ref="J18:M20"/>
    <mergeCell ref="Q19:S19"/>
    <mergeCell ref="T20:V20"/>
    <mergeCell ref="W20:Y20"/>
    <mergeCell ref="Q15:S15"/>
    <mergeCell ref="T17:V17"/>
    <mergeCell ref="N18:P20"/>
    <mergeCell ref="Q18:S18"/>
    <mergeCell ref="Q16:S16"/>
    <mergeCell ref="T16:V16"/>
    <mergeCell ref="Q20:S20"/>
    <mergeCell ref="N15:P17"/>
    <mergeCell ref="T15:V15"/>
    <mergeCell ref="Q17:S17"/>
    <mergeCell ref="Z20:AB20"/>
    <mergeCell ref="AC20:AE20"/>
    <mergeCell ref="AF19:AH19"/>
    <mergeCell ref="AI20:AK20"/>
    <mergeCell ref="AF20:AH20"/>
    <mergeCell ref="AC19:AE19"/>
    <mergeCell ref="AI19:AK19"/>
    <mergeCell ref="AL19:AN19"/>
    <mergeCell ref="AO20:AQ20"/>
    <mergeCell ref="AR19:AT19"/>
    <mergeCell ref="W17:Y17"/>
    <mergeCell ref="AI18:AK18"/>
    <mergeCell ref="W18:Y18"/>
    <mergeCell ref="Z18:AB18"/>
    <mergeCell ref="AC18:AE18"/>
    <mergeCell ref="Z17:AB17"/>
    <mergeCell ref="AC17:AE17"/>
    <mergeCell ref="AO19:AQ19"/>
    <mergeCell ref="Z19:AB19"/>
    <mergeCell ref="AF18:AH18"/>
    <mergeCell ref="AR17:AT17"/>
    <mergeCell ref="AF17:AH17"/>
    <mergeCell ref="AI17:AK17"/>
    <mergeCell ref="AL17:AN17"/>
    <mergeCell ref="AO17:AQ17"/>
    <mergeCell ref="AR18:AT18"/>
    <mergeCell ref="AL18:AN18"/>
    <mergeCell ref="AO18:AQ18"/>
    <mergeCell ref="AR21:AT21"/>
    <mergeCell ref="AC21:AE21"/>
    <mergeCell ref="AF21:AH21"/>
    <mergeCell ref="AI21:AK21"/>
    <mergeCell ref="AO21:AQ21"/>
    <mergeCell ref="AL21:AN21"/>
    <mergeCell ref="AR20:AT20"/>
    <mergeCell ref="AL20:AN20"/>
    <mergeCell ref="A21:A23"/>
    <mergeCell ref="B21:D23"/>
    <mergeCell ref="E21:I23"/>
    <mergeCell ref="J21:M23"/>
    <mergeCell ref="T22:V22"/>
    <mergeCell ref="T23:V23"/>
    <mergeCell ref="N21:P23"/>
    <mergeCell ref="Z21:AB21"/>
    <mergeCell ref="Q21:S21"/>
    <mergeCell ref="T21:V21"/>
    <mergeCell ref="W21:Y21"/>
    <mergeCell ref="Q22:S22"/>
    <mergeCell ref="Q23:S23"/>
    <mergeCell ref="W22:Y22"/>
    <mergeCell ref="W23:Y23"/>
    <mergeCell ref="AC23:AE23"/>
    <mergeCell ref="AF23:AH23"/>
    <mergeCell ref="Z22:AB22"/>
    <mergeCell ref="AC22:AE22"/>
    <mergeCell ref="AF22:AH22"/>
    <mergeCell ref="Z23:AB23"/>
    <mergeCell ref="AO23:AQ23"/>
    <mergeCell ref="AR23:AT23"/>
    <mergeCell ref="AI23:AK23"/>
    <mergeCell ref="AL23:AN23"/>
    <mergeCell ref="AO22:AQ22"/>
    <mergeCell ref="AR22:AT22"/>
    <mergeCell ref="AI22:AK22"/>
    <mergeCell ref="AL22:AN22"/>
    <mergeCell ref="A24:A26"/>
    <mergeCell ref="B24:D26"/>
    <mergeCell ref="E24:I26"/>
    <mergeCell ref="J24:M26"/>
    <mergeCell ref="N24:P26"/>
    <mergeCell ref="Q24:S24"/>
    <mergeCell ref="AR24:AT24"/>
    <mergeCell ref="Q25:S25"/>
    <mergeCell ref="T25:V25"/>
    <mergeCell ref="W25:Y25"/>
    <mergeCell ref="Z25:AB25"/>
    <mergeCell ref="Z24:AB24"/>
    <mergeCell ref="AC24:AE24"/>
    <mergeCell ref="AF24:AH24"/>
    <mergeCell ref="W24:Y24"/>
    <mergeCell ref="AO24:AQ24"/>
    <mergeCell ref="AL24:AN24"/>
    <mergeCell ref="Q26:S26"/>
    <mergeCell ref="T26:V26"/>
    <mergeCell ref="AI24:AK24"/>
    <mergeCell ref="W26:Y26"/>
    <mergeCell ref="T24:V24"/>
    <mergeCell ref="AL26:AN26"/>
    <mergeCell ref="AR25:AT25"/>
    <mergeCell ref="AR26:AT26"/>
    <mergeCell ref="AO25:AQ25"/>
    <mergeCell ref="AO28:AQ28"/>
    <mergeCell ref="AR28:AT28"/>
    <mergeCell ref="AR27:AT27"/>
    <mergeCell ref="AR29:AT29"/>
    <mergeCell ref="AO29:AQ29"/>
    <mergeCell ref="AL29:AN29"/>
    <mergeCell ref="AO27:AQ27"/>
    <mergeCell ref="AL27:AN27"/>
    <mergeCell ref="AL28:AN28"/>
    <mergeCell ref="T28:V28"/>
    <mergeCell ref="W28:Y28"/>
    <mergeCell ref="AI29:AK29"/>
    <mergeCell ref="AL25:AN25"/>
    <mergeCell ref="AO26:AQ26"/>
    <mergeCell ref="AI28:AK28"/>
    <mergeCell ref="Z26:AB26"/>
    <mergeCell ref="AF25:AH25"/>
    <mergeCell ref="AC27:AE27"/>
    <mergeCell ref="AF27:AH27"/>
    <mergeCell ref="AI27:AK27"/>
    <mergeCell ref="Z28:AB28"/>
    <mergeCell ref="AC28:AE28"/>
    <mergeCell ref="AF28:AH28"/>
    <mergeCell ref="Z27:AB27"/>
    <mergeCell ref="AC26:AE26"/>
    <mergeCell ref="AF26:AH26"/>
    <mergeCell ref="AI26:AK26"/>
    <mergeCell ref="AI25:AK25"/>
    <mergeCell ref="AC25:AE25"/>
    <mergeCell ref="Q29:S29"/>
    <mergeCell ref="E27:I29"/>
    <mergeCell ref="J27:M29"/>
    <mergeCell ref="Q28:S28"/>
    <mergeCell ref="N27:P29"/>
    <mergeCell ref="Q27:S27"/>
    <mergeCell ref="AF31:AH31"/>
    <mergeCell ref="A27:A29"/>
    <mergeCell ref="B27:D29"/>
    <mergeCell ref="Z30:AB30"/>
    <mergeCell ref="AC30:AE30"/>
    <mergeCell ref="N30:P32"/>
    <mergeCell ref="Q30:S30"/>
    <mergeCell ref="T30:V30"/>
    <mergeCell ref="A30:A32"/>
    <mergeCell ref="B30:D32"/>
    <mergeCell ref="E30:I32"/>
    <mergeCell ref="Z29:AB29"/>
    <mergeCell ref="AC29:AE29"/>
    <mergeCell ref="AF29:AH29"/>
    <mergeCell ref="T29:V29"/>
    <mergeCell ref="W29:Y29"/>
    <mergeCell ref="T27:V27"/>
    <mergeCell ref="W27:Y27"/>
    <mergeCell ref="T32:V32"/>
    <mergeCell ref="W32:Y32"/>
    <mergeCell ref="Z32:AB32"/>
    <mergeCell ref="AI31:AK31"/>
    <mergeCell ref="AL31:AN31"/>
    <mergeCell ref="AO31:AQ31"/>
    <mergeCell ref="AL32:AN32"/>
    <mergeCell ref="AR32:AT32"/>
    <mergeCell ref="AC32:AE32"/>
    <mergeCell ref="AR30:AT30"/>
    <mergeCell ref="Q31:S31"/>
    <mergeCell ref="T31:V31"/>
    <mergeCell ref="W31:Y31"/>
    <mergeCell ref="Z31:AB31"/>
    <mergeCell ref="AC31:AE31"/>
    <mergeCell ref="AF30:AH30"/>
    <mergeCell ref="AI30:AK30"/>
    <mergeCell ref="W30:Y30"/>
    <mergeCell ref="AL30:AN30"/>
    <mergeCell ref="AO30:AQ30"/>
    <mergeCell ref="AR31:AT31"/>
    <mergeCell ref="A33:A35"/>
    <mergeCell ref="B33:D35"/>
    <mergeCell ref="E33:I35"/>
    <mergeCell ref="J33:M35"/>
    <mergeCell ref="AO32:AQ32"/>
    <mergeCell ref="Z33:AB33"/>
    <mergeCell ref="AI32:AK32"/>
    <mergeCell ref="W33:Y33"/>
    <mergeCell ref="AF32:AH32"/>
    <mergeCell ref="Q33:S33"/>
    <mergeCell ref="J30:M32"/>
    <mergeCell ref="N33:P35"/>
    <mergeCell ref="Q34:S34"/>
    <mergeCell ref="T34:V34"/>
    <mergeCell ref="W34:Y34"/>
    <mergeCell ref="Z35:AB35"/>
    <mergeCell ref="Q35:S35"/>
    <mergeCell ref="T35:V35"/>
    <mergeCell ref="W35:Y35"/>
    <mergeCell ref="AI33:AK33"/>
    <mergeCell ref="AI34:AK34"/>
    <mergeCell ref="AC33:AE33"/>
    <mergeCell ref="T33:V33"/>
    <mergeCell ref="Q32:S32"/>
    <mergeCell ref="AC34:AE34"/>
    <mergeCell ref="AF34:AH34"/>
    <mergeCell ref="AL34:AN34"/>
    <mergeCell ref="AO33:AQ33"/>
    <mergeCell ref="AO34:AQ34"/>
    <mergeCell ref="AR34:AT34"/>
    <mergeCell ref="AL33:AN33"/>
    <mergeCell ref="Z34:AB34"/>
    <mergeCell ref="AF33:AH33"/>
    <mergeCell ref="AR33:AT33"/>
    <mergeCell ref="AO38:AQ38"/>
    <mergeCell ref="AL38:AN38"/>
    <mergeCell ref="Z38:AB38"/>
    <mergeCell ref="AR35:AT35"/>
    <mergeCell ref="AO35:AQ35"/>
    <mergeCell ref="AI36:AK36"/>
    <mergeCell ref="AO36:AQ36"/>
    <mergeCell ref="AL35:AN35"/>
    <mergeCell ref="AL36:AN36"/>
    <mergeCell ref="AC36:AE36"/>
    <mergeCell ref="AR37:AT37"/>
    <mergeCell ref="AF37:AH37"/>
    <mergeCell ref="AI37:AK37"/>
    <mergeCell ref="AR36:AT36"/>
    <mergeCell ref="AF36:AH36"/>
    <mergeCell ref="AC37:AE37"/>
    <mergeCell ref="AL37:AN37"/>
    <mergeCell ref="AO37:AQ37"/>
    <mergeCell ref="AC38:AE38"/>
    <mergeCell ref="AR38:AT38"/>
    <mergeCell ref="AI38:AK38"/>
    <mergeCell ref="AI35:AK35"/>
    <mergeCell ref="AC35:AE35"/>
    <mergeCell ref="AF35:AH35"/>
    <mergeCell ref="W39:Y39"/>
    <mergeCell ref="T39:V39"/>
    <mergeCell ref="AF39:AH39"/>
    <mergeCell ref="Z37:AB37"/>
    <mergeCell ref="B39:D41"/>
    <mergeCell ref="N36:P38"/>
    <mergeCell ref="T36:V36"/>
    <mergeCell ref="Q36:S36"/>
    <mergeCell ref="Q38:S38"/>
    <mergeCell ref="T38:V38"/>
    <mergeCell ref="Q39:S39"/>
    <mergeCell ref="N39:P41"/>
    <mergeCell ref="T41:V41"/>
    <mergeCell ref="AC41:AE41"/>
    <mergeCell ref="Z36:AB36"/>
    <mergeCell ref="W36:Y36"/>
    <mergeCell ref="W38:Y38"/>
    <mergeCell ref="Z40:AB40"/>
    <mergeCell ref="AC40:AE40"/>
    <mergeCell ref="AF40:AH40"/>
    <mergeCell ref="AR39:AT39"/>
    <mergeCell ref="AC39:AE39"/>
    <mergeCell ref="Z39:AB39"/>
    <mergeCell ref="AO39:AQ39"/>
    <mergeCell ref="AI39:AK39"/>
    <mergeCell ref="AL39:AN39"/>
    <mergeCell ref="AF38:AH38"/>
    <mergeCell ref="A36:A38"/>
    <mergeCell ref="E39:I41"/>
    <mergeCell ref="J39:M41"/>
    <mergeCell ref="Q41:S41"/>
    <mergeCell ref="B36:D38"/>
    <mergeCell ref="E36:I38"/>
    <mergeCell ref="J36:M38"/>
    <mergeCell ref="Q40:S40"/>
    <mergeCell ref="Q37:S37"/>
    <mergeCell ref="A39:A41"/>
    <mergeCell ref="W41:Y41"/>
    <mergeCell ref="W40:Y40"/>
    <mergeCell ref="Z41:AB41"/>
    <mergeCell ref="AF41:AH41"/>
    <mergeCell ref="T37:V37"/>
    <mergeCell ref="W37:Y37"/>
    <mergeCell ref="T40:V40"/>
    <mergeCell ref="AR41:AT41"/>
    <mergeCell ref="AL41:AN41"/>
    <mergeCell ref="AI41:AK41"/>
    <mergeCell ref="AO40:AQ40"/>
    <mergeCell ref="AR40:AT40"/>
    <mergeCell ref="AL40:AN40"/>
    <mergeCell ref="AO41:AQ41"/>
    <mergeCell ref="AI40:AK40"/>
    <mergeCell ref="AO42:AQ42"/>
    <mergeCell ref="A42:A44"/>
    <mergeCell ref="B42:D44"/>
    <mergeCell ref="E42:I44"/>
    <mergeCell ref="J42:M44"/>
    <mergeCell ref="W44:Y44"/>
    <mergeCell ref="Z44:AB44"/>
    <mergeCell ref="Z43:AB43"/>
    <mergeCell ref="AF42:AH42"/>
    <mergeCell ref="AC44:AE44"/>
    <mergeCell ref="W42:Y42"/>
    <mergeCell ref="Z42:AB42"/>
    <mergeCell ref="AC42:AE42"/>
    <mergeCell ref="N42:P44"/>
    <mergeCell ref="Q42:S42"/>
    <mergeCell ref="Q44:S44"/>
    <mergeCell ref="T44:V44"/>
    <mergeCell ref="AO43:AQ43"/>
    <mergeCell ref="Q43:S43"/>
    <mergeCell ref="T43:V43"/>
    <mergeCell ref="W43:Y43"/>
    <mergeCell ref="AC43:AE43"/>
    <mergeCell ref="T42:V42"/>
    <mergeCell ref="AR42:AT42"/>
    <mergeCell ref="AF44:AH44"/>
    <mergeCell ref="AI44:AK44"/>
    <mergeCell ref="AL43:AN43"/>
    <mergeCell ref="AL44:AN44"/>
    <mergeCell ref="AF43:AH43"/>
    <mergeCell ref="AI43:AK43"/>
    <mergeCell ref="AO44:AQ44"/>
    <mergeCell ref="AR43:AT43"/>
    <mergeCell ref="AR44:AT44"/>
    <mergeCell ref="AL42:AN42"/>
    <mergeCell ref="AI42:AK42"/>
    <mergeCell ref="AO45:AQ45"/>
    <mergeCell ref="B45:I45"/>
    <mergeCell ref="J45:M45"/>
    <mergeCell ref="N45:P45"/>
    <mergeCell ref="Q45:S45"/>
    <mergeCell ref="AR45:AT45"/>
    <mergeCell ref="AI45:AK45"/>
    <mergeCell ref="AL45:AN45"/>
    <mergeCell ref="Z45:AB45"/>
    <mergeCell ref="AC45:AE45"/>
    <mergeCell ref="AF45:AH45"/>
    <mergeCell ref="T45:V45"/>
    <mergeCell ref="W45:Y45"/>
    <mergeCell ref="Q52:AE52"/>
    <mergeCell ref="W53:Y53"/>
    <mergeCell ref="Z53:AB59"/>
    <mergeCell ref="AC53:AE59"/>
    <mergeCell ref="T54:V59"/>
    <mergeCell ref="W54:Y59"/>
    <mergeCell ref="Q61:S61"/>
    <mergeCell ref="T61:V61"/>
    <mergeCell ref="Q62:S62"/>
    <mergeCell ref="W60:Y60"/>
    <mergeCell ref="Z60:AB60"/>
    <mergeCell ref="Z62:AB62"/>
    <mergeCell ref="AC62:AE62"/>
    <mergeCell ref="AC60:AE60"/>
    <mergeCell ref="T60:V60"/>
    <mergeCell ref="Q53:S53"/>
    <mergeCell ref="T53:V53"/>
    <mergeCell ref="T62:V62"/>
    <mergeCell ref="AI121:AK121"/>
    <mergeCell ref="AL121:AN127"/>
    <mergeCell ref="AO121:AQ127"/>
    <mergeCell ref="AF122:AH127"/>
    <mergeCell ref="AI96:AK96"/>
    <mergeCell ref="AO53:AQ59"/>
    <mergeCell ref="W122:Y127"/>
    <mergeCell ref="AR61:AT61"/>
    <mergeCell ref="AI61:AK61"/>
    <mergeCell ref="AL61:AN61"/>
    <mergeCell ref="AO62:AQ62"/>
    <mergeCell ref="AR62:AT62"/>
    <mergeCell ref="W61:Y61"/>
    <mergeCell ref="Z61:AB61"/>
    <mergeCell ref="AC61:AE61"/>
    <mergeCell ref="W62:Y62"/>
    <mergeCell ref="AI62:AK62"/>
    <mergeCell ref="AL62:AN62"/>
    <mergeCell ref="AF62:AH62"/>
    <mergeCell ref="AF66:AH66"/>
    <mergeCell ref="AC67:AE67"/>
    <mergeCell ref="AF67:AH67"/>
    <mergeCell ref="Z70:AB70"/>
    <mergeCell ref="AR63:AT63"/>
    <mergeCell ref="AI49:AK49"/>
    <mergeCell ref="AI50:AK50"/>
    <mergeCell ref="AO60:AQ60"/>
    <mergeCell ref="AO61:AQ61"/>
    <mergeCell ref="AF52:AQ52"/>
    <mergeCell ref="AL49:AT49"/>
    <mergeCell ref="AL50:AT50"/>
    <mergeCell ref="AR60:AT60"/>
    <mergeCell ref="AF53:AH53"/>
    <mergeCell ref="AL53:AN59"/>
    <mergeCell ref="AI60:AK60"/>
    <mergeCell ref="AI58:AK59"/>
    <mergeCell ref="AI53:AK53"/>
    <mergeCell ref="AL60:AN60"/>
    <mergeCell ref="AF60:AH60"/>
    <mergeCell ref="AF54:AH59"/>
    <mergeCell ref="AR52:AT59"/>
    <mergeCell ref="AF61:AH61"/>
    <mergeCell ref="A63:A65"/>
    <mergeCell ref="B63:D65"/>
    <mergeCell ref="E63:I65"/>
    <mergeCell ref="J63:M65"/>
    <mergeCell ref="T65:V65"/>
    <mergeCell ref="W65:Y65"/>
    <mergeCell ref="T63:V63"/>
    <mergeCell ref="AF63:AH63"/>
    <mergeCell ref="W63:Y63"/>
    <mergeCell ref="Z63:AB63"/>
    <mergeCell ref="AC63:AE63"/>
    <mergeCell ref="N63:P65"/>
    <mergeCell ref="Q63:S63"/>
    <mergeCell ref="AC65:AE65"/>
    <mergeCell ref="Q64:S64"/>
    <mergeCell ref="T64:V64"/>
    <mergeCell ref="W64:Y64"/>
    <mergeCell ref="Z64:AB64"/>
    <mergeCell ref="AC64:AE64"/>
    <mergeCell ref="AF64:AH64"/>
    <mergeCell ref="AR64:AT64"/>
    <mergeCell ref="AL64:AN64"/>
    <mergeCell ref="AR65:AT65"/>
    <mergeCell ref="AI64:AK64"/>
    <mergeCell ref="AO63:AQ63"/>
    <mergeCell ref="AO64:AQ64"/>
    <mergeCell ref="AL65:AN65"/>
    <mergeCell ref="AO65:AQ65"/>
    <mergeCell ref="AI65:AK65"/>
    <mergeCell ref="AI63:AK63"/>
    <mergeCell ref="AL63:AN63"/>
    <mergeCell ref="A66:A68"/>
    <mergeCell ref="B66:D68"/>
    <mergeCell ref="E66:I68"/>
    <mergeCell ref="J66:M68"/>
    <mergeCell ref="N66:P68"/>
    <mergeCell ref="AR66:AT66"/>
    <mergeCell ref="AF65:AH65"/>
    <mergeCell ref="T66:V66"/>
    <mergeCell ref="AC66:AE66"/>
    <mergeCell ref="Z66:AB66"/>
    <mergeCell ref="W66:Y66"/>
    <mergeCell ref="AI66:AK66"/>
    <mergeCell ref="Z65:AB65"/>
    <mergeCell ref="AL66:AN66"/>
    <mergeCell ref="AO66:AQ66"/>
    <mergeCell ref="AF68:AH68"/>
    <mergeCell ref="Z67:AB67"/>
    <mergeCell ref="AO67:AQ67"/>
    <mergeCell ref="AI68:AK68"/>
    <mergeCell ref="AL68:AN68"/>
    <mergeCell ref="AO68:AQ68"/>
    <mergeCell ref="Z68:AB68"/>
    <mergeCell ref="AC68:AE68"/>
    <mergeCell ref="Q66:S66"/>
    <mergeCell ref="AR67:AT67"/>
    <mergeCell ref="AI67:AK67"/>
    <mergeCell ref="AL67:AN67"/>
    <mergeCell ref="W67:Y67"/>
    <mergeCell ref="AR68:AT68"/>
    <mergeCell ref="Q68:S68"/>
    <mergeCell ref="T68:V68"/>
    <mergeCell ref="W68:Y68"/>
    <mergeCell ref="Z71:AB71"/>
    <mergeCell ref="AC70:AE70"/>
    <mergeCell ref="AC69:AE69"/>
    <mergeCell ref="W69:Y69"/>
    <mergeCell ref="T69:V69"/>
    <mergeCell ref="W71:Y71"/>
    <mergeCell ref="AF69:AH69"/>
    <mergeCell ref="T71:V71"/>
    <mergeCell ref="AC71:AE71"/>
    <mergeCell ref="AF70:AH70"/>
    <mergeCell ref="AR69:AT69"/>
    <mergeCell ref="Q70:S70"/>
    <mergeCell ref="T70:V70"/>
    <mergeCell ref="W70:Y70"/>
    <mergeCell ref="T67:V67"/>
    <mergeCell ref="AR70:AT70"/>
    <mergeCell ref="AO69:AQ69"/>
    <mergeCell ref="N72:P74"/>
    <mergeCell ref="Q72:S72"/>
    <mergeCell ref="Q71:S71"/>
    <mergeCell ref="AL70:AN70"/>
    <mergeCell ref="AI69:AK69"/>
    <mergeCell ref="AO70:AQ70"/>
    <mergeCell ref="AL69:AN69"/>
    <mergeCell ref="AO71:AQ71"/>
    <mergeCell ref="Z72:AB72"/>
    <mergeCell ref="T72:V72"/>
    <mergeCell ref="N69:P71"/>
    <mergeCell ref="Q69:S69"/>
    <mergeCell ref="W74:Y74"/>
    <mergeCell ref="AO74:AQ74"/>
    <mergeCell ref="Z74:AB74"/>
    <mergeCell ref="AC74:AE74"/>
    <mergeCell ref="AF74:AH74"/>
    <mergeCell ref="W73:Y73"/>
    <mergeCell ref="Z73:AB73"/>
    <mergeCell ref="Z69:AB69"/>
    <mergeCell ref="AI70:AK70"/>
    <mergeCell ref="T74:V74"/>
    <mergeCell ref="AR71:AT71"/>
    <mergeCell ref="AI72:AK72"/>
    <mergeCell ref="AF71:AH71"/>
    <mergeCell ref="AI71:AK71"/>
    <mergeCell ref="AL72:AN72"/>
    <mergeCell ref="AL71:AN71"/>
    <mergeCell ref="AC72:AE72"/>
    <mergeCell ref="AF72:AH72"/>
    <mergeCell ref="AR72:AT72"/>
    <mergeCell ref="AO72:AQ72"/>
    <mergeCell ref="AR74:AT74"/>
    <mergeCell ref="AI74:AK74"/>
    <mergeCell ref="AL74:AN74"/>
    <mergeCell ref="AO73:AQ73"/>
    <mergeCell ref="AR73:AT73"/>
    <mergeCell ref="AI73:AK73"/>
    <mergeCell ref="AL73:AN73"/>
    <mergeCell ref="AC73:AE73"/>
    <mergeCell ref="AF73:AH73"/>
    <mergeCell ref="J72:M74"/>
    <mergeCell ref="Q73:S73"/>
    <mergeCell ref="T73:V73"/>
    <mergeCell ref="Z78:AB78"/>
    <mergeCell ref="W77:Y77"/>
    <mergeCell ref="Z77:AB77"/>
    <mergeCell ref="A72:A74"/>
    <mergeCell ref="B72:D74"/>
    <mergeCell ref="N75:P77"/>
    <mergeCell ref="Q75:S75"/>
    <mergeCell ref="A75:A77"/>
    <mergeCell ref="B75:D77"/>
    <mergeCell ref="E75:I77"/>
    <mergeCell ref="J78:M80"/>
    <mergeCell ref="Q79:S79"/>
    <mergeCell ref="T79:V79"/>
    <mergeCell ref="W79:Y79"/>
    <mergeCell ref="T80:V80"/>
    <mergeCell ref="W80:Y80"/>
    <mergeCell ref="T78:V78"/>
    <mergeCell ref="W78:Y78"/>
    <mergeCell ref="Z80:AB80"/>
    <mergeCell ref="W72:Y72"/>
    <mergeCell ref="AR75:AT75"/>
    <mergeCell ref="Q76:S76"/>
    <mergeCell ref="T76:V76"/>
    <mergeCell ref="W76:Y76"/>
    <mergeCell ref="Z76:AB76"/>
    <mergeCell ref="Z75:AB75"/>
    <mergeCell ref="AO76:AQ76"/>
    <mergeCell ref="T75:V75"/>
    <mergeCell ref="W75:Y75"/>
    <mergeCell ref="AI76:AK76"/>
    <mergeCell ref="AL77:AN77"/>
    <mergeCell ref="AF77:AH77"/>
    <mergeCell ref="AI77:AK77"/>
    <mergeCell ref="AC75:AE75"/>
    <mergeCell ref="AL75:AN75"/>
    <mergeCell ref="AF76:AH76"/>
    <mergeCell ref="AL76:AN76"/>
    <mergeCell ref="AC76:AE76"/>
    <mergeCell ref="AF75:AH75"/>
    <mergeCell ref="AO77:AQ77"/>
    <mergeCell ref="AR77:AT77"/>
    <mergeCell ref="AO75:AQ75"/>
    <mergeCell ref="N78:P80"/>
    <mergeCell ref="Q78:S78"/>
    <mergeCell ref="Q77:S77"/>
    <mergeCell ref="T77:V77"/>
    <mergeCell ref="AC77:AE77"/>
    <mergeCell ref="AI75:AK75"/>
    <mergeCell ref="AR76:AT76"/>
    <mergeCell ref="AL78:AN78"/>
    <mergeCell ref="AO78:AQ78"/>
    <mergeCell ref="AR78:AT78"/>
    <mergeCell ref="AC78:AE78"/>
    <mergeCell ref="AF78:AH78"/>
    <mergeCell ref="AI78:AK78"/>
    <mergeCell ref="AR79:AT79"/>
    <mergeCell ref="AI79:AK79"/>
    <mergeCell ref="AL79:AN79"/>
    <mergeCell ref="AO80:AQ80"/>
    <mergeCell ref="AR80:AT80"/>
    <mergeCell ref="AI80:AK80"/>
    <mergeCell ref="AL80:AN80"/>
    <mergeCell ref="AO79:AQ79"/>
    <mergeCell ref="AC80:AE80"/>
    <mergeCell ref="AF80:AH80"/>
    <mergeCell ref="Z79:AB79"/>
    <mergeCell ref="AC79:AE79"/>
    <mergeCell ref="AF79:AH79"/>
    <mergeCell ref="A78:A80"/>
    <mergeCell ref="B78:D80"/>
    <mergeCell ref="N81:P83"/>
    <mergeCell ref="Q81:S81"/>
    <mergeCell ref="A81:A83"/>
    <mergeCell ref="B81:D83"/>
    <mergeCell ref="E81:I83"/>
    <mergeCell ref="J81:M83"/>
    <mergeCell ref="Q80:S80"/>
    <mergeCell ref="E78:I80"/>
    <mergeCell ref="Q82:S82"/>
    <mergeCell ref="T82:V82"/>
    <mergeCell ref="W82:Y82"/>
    <mergeCell ref="Z82:AB82"/>
    <mergeCell ref="Z81:AB81"/>
    <mergeCell ref="AC81:AE81"/>
    <mergeCell ref="T81:V81"/>
    <mergeCell ref="W81:Y81"/>
    <mergeCell ref="AC82:AE82"/>
    <mergeCell ref="AF81:AH81"/>
    <mergeCell ref="AF82:AH82"/>
    <mergeCell ref="AF86:AH86"/>
    <mergeCell ref="AO83:AQ83"/>
    <mergeCell ref="AO81:AQ81"/>
    <mergeCell ref="AC85:AE85"/>
    <mergeCell ref="AO86:AQ86"/>
    <mergeCell ref="AI86:AK86"/>
    <mergeCell ref="AO85:AQ85"/>
    <mergeCell ref="AL86:AN86"/>
    <mergeCell ref="AC86:AE86"/>
    <mergeCell ref="AO82:AQ82"/>
    <mergeCell ref="AI81:AK81"/>
    <mergeCell ref="AR81:AT81"/>
    <mergeCell ref="AR86:AT86"/>
    <mergeCell ref="A84:A86"/>
    <mergeCell ref="B84:D86"/>
    <mergeCell ref="E84:I86"/>
    <mergeCell ref="J84:M86"/>
    <mergeCell ref="AF83:AH83"/>
    <mergeCell ref="AI83:AK83"/>
    <mergeCell ref="Q83:S83"/>
    <mergeCell ref="T83:V83"/>
    <mergeCell ref="AC83:AE83"/>
    <mergeCell ref="AR82:AT82"/>
    <mergeCell ref="AL82:AN82"/>
    <mergeCell ref="AL84:AN84"/>
    <mergeCell ref="AO84:AQ84"/>
    <mergeCell ref="AR84:AT84"/>
    <mergeCell ref="AR85:AT85"/>
    <mergeCell ref="Z84:AB84"/>
    <mergeCell ref="AL81:AN81"/>
    <mergeCell ref="AI82:AK82"/>
    <mergeCell ref="W83:Y83"/>
    <mergeCell ref="Z83:AB83"/>
    <mergeCell ref="AL85:AN85"/>
    <mergeCell ref="T85:V85"/>
    <mergeCell ref="A87:A89"/>
    <mergeCell ref="B87:D89"/>
    <mergeCell ref="E87:I89"/>
    <mergeCell ref="J87:M89"/>
    <mergeCell ref="N87:P89"/>
    <mergeCell ref="T84:V84"/>
    <mergeCell ref="W84:Y84"/>
    <mergeCell ref="AC84:AE84"/>
    <mergeCell ref="AI85:AK85"/>
    <mergeCell ref="Q86:S86"/>
    <mergeCell ref="Q87:S87"/>
    <mergeCell ref="N84:P86"/>
    <mergeCell ref="Q84:S84"/>
    <mergeCell ref="Q85:S85"/>
    <mergeCell ref="T86:V86"/>
    <mergeCell ref="W86:Y86"/>
    <mergeCell ref="Q88:S88"/>
    <mergeCell ref="T88:V88"/>
    <mergeCell ref="W88:Y88"/>
    <mergeCell ref="W85:Y85"/>
    <mergeCell ref="AF85:AH85"/>
    <mergeCell ref="Z86:AB86"/>
    <mergeCell ref="AI88:AK88"/>
    <mergeCell ref="Z87:AB87"/>
    <mergeCell ref="T87:V87"/>
    <mergeCell ref="W87:Y87"/>
    <mergeCell ref="AC87:AE87"/>
    <mergeCell ref="AF88:AH88"/>
    <mergeCell ref="Q91:S91"/>
    <mergeCell ref="AR83:AT83"/>
    <mergeCell ref="AF84:AH84"/>
    <mergeCell ref="AL83:AN83"/>
    <mergeCell ref="AI84:AK84"/>
    <mergeCell ref="Z85:AB85"/>
    <mergeCell ref="AR88:AT88"/>
    <mergeCell ref="AO87:AQ87"/>
    <mergeCell ref="AR87:AT87"/>
    <mergeCell ref="AO90:AQ90"/>
    <mergeCell ref="AR90:AT90"/>
    <mergeCell ref="AC88:AE88"/>
    <mergeCell ref="Z88:AB88"/>
    <mergeCell ref="AR91:AT91"/>
    <mergeCell ref="AL88:AN88"/>
    <mergeCell ref="AO88:AQ88"/>
    <mergeCell ref="AL87:AN87"/>
    <mergeCell ref="AR89:AT89"/>
    <mergeCell ref="AO89:AQ89"/>
    <mergeCell ref="AF89:AH89"/>
    <mergeCell ref="AI89:AK89"/>
    <mergeCell ref="AL89:AN89"/>
    <mergeCell ref="AI87:AK87"/>
    <mergeCell ref="AF87:AH87"/>
    <mergeCell ref="A98:A105"/>
    <mergeCell ref="B98:D105"/>
    <mergeCell ref="E98:M98"/>
    <mergeCell ref="N98:P105"/>
    <mergeCell ref="J99:M105"/>
    <mergeCell ref="Q99:S99"/>
    <mergeCell ref="Q100:S105"/>
    <mergeCell ref="T99:V99"/>
    <mergeCell ref="W99:Y99"/>
    <mergeCell ref="E99:I105"/>
    <mergeCell ref="B90:I90"/>
    <mergeCell ref="J90:M90"/>
    <mergeCell ref="N90:P90"/>
    <mergeCell ref="Q90:S90"/>
    <mergeCell ref="Z89:AB89"/>
    <mergeCell ref="AC89:AE89"/>
    <mergeCell ref="Z90:AB90"/>
    <mergeCell ref="AC90:AE90"/>
    <mergeCell ref="T90:V90"/>
    <mergeCell ref="W90:Y90"/>
    <mergeCell ref="W89:Y89"/>
    <mergeCell ref="Q89:S89"/>
    <mergeCell ref="T89:V89"/>
    <mergeCell ref="N106:P108"/>
    <mergeCell ref="Q106:S106"/>
    <mergeCell ref="T107:V107"/>
    <mergeCell ref="T108:V108"/>
    <mergeCell ref="AR98:AT105"/>
    <mergeCell ref="AF99:AH99"/>
    <mergeCell ref="AL90:AN90"/>
    <mergeCell ref="AF90:AH90"/>
    <mergeCell ref="AI90:AK90"/>
    <mergeCell ref="AL95:AT95"/>
    <mergeCell ref="AL96:AT96"/>
    <mergeCell ref="AL91:AN91"/>
    <mergeCell ref="AO91:AQ91"/>
    <mergeCell ref="T91:V91"/>
    <mergeCell ref="W91:Y91"/>
    <mergeCell ref="W106:Y106"/>
    <mergeCell ref="Z106:AB106"/>
    <mergeCell ref="AC106:AE106"/>
    <mergeCell ref="Q98:AE98"/>
    <mergeCell ref="AF98:AQ98"/>
    <mergeCell ref="AO99:AQ105"/>
    <mergeCell ref="Z99:AB105"/>
    <mergeCell ref="AC99:AE105"/>
    <mergeCell ref="AI99:AK99"/>
    <mergeCell ref="AL99:AN105"/>
    <mergeCell ref="B91:I91"/>
    <mergeCell ref="J91:M91"/>
    <mergeCell ref="N91:P91"/>
    <mergeCell ref="AF91:AH91"/>
    <mergeCell ref="AI91:AK91"/>
    <mergeCell ref="AC91:AE91"/>
    <mergeCell ref="T100:V105"/>
    <mergeCell ref="W100:Y105"/>
    <mergeCell ref="Z91:AB91"/>
    <mergeCell ref="AI95:AK95"/>
    <mergeCell ref="AR110:AT110"/>
    <mergeCell ref="AR111:AT111"/>
    <mergeCell ref="AR106:AT106"/>
    <mergeCell ref="Z107:AB107"/>
    <mergeCell ref="Z108:AB108"/>
    <mergeCell ref="AC108:AE108"/>
    <mergeCell ref="AO106:AQ106"/>
    <mergeCell ref="AR108:AT108"/>
    <mergeCell ref="AF107:AH107"/>
    <mergeCell ref="AI107:AK107"/>
    <mergeCell ref="AL107:AN107"/>
    <mergeCell ref="AL106:AN106"/>
    <mergeCell ref="AC107:AE107"/>
    <mergeCell ref="AI106:AK106"/>
    <mergeCell ref="AF106:AH106"/>
    <mergeCell ref="W108:Y108"/>
    <mergeCell ref="AR107:AT107"/>
    <mergeCell ref="AO107:AQ107"/>
    <mergeCell ref="AI108:AK108"/>
    <mergeCell ref="AO108:AQ108"/>
    <mergeCell ref="AF108:AH108"/>
    <mergeCell ref="AL108:AN108"/>
    <mergeCell ref="AC109:AE109"/>
    <mergeCell ref="AF109:AH109"/>
    <mergeCell ref="W107:Y107"/>
    <mergeCell ref="AR109:AT109"/>
    <mergeCell ref="AO109:AQ109"/>
    <mergeCell ref="A106:A108"/>
    <mergeCell ref="B106:D108"/>
    <mergeCell ref="E106:I108"/>
    <mergeCell ref="J106:M108"/>
    <mergeCell ref="AI109:AK109"/>
    <mergeCell ref="AL109:AN109"/>
    <mergeCell ref="J109:M111"/>
    <mergeCell ref="AL111:AN111"/>
    <mergeCell ref="AO110:AQ110"/>
    <mergeCell ref="AI110:AK110"/>
    <mergeCell ref="AL110:AN110"/>
    <mergeCell ref="AO111:AQ111"/>
    <mergeCell ref="N109:P111"/>
    <mergeCell ref="T110:V110"/>
    <mergeCell ref="W110:Y110"/>
    <mergeCell ref="Q108:S108"/>
    <mergeCell ref="T106:V106"/>
    <mergeCell ref="Q107:S107"/>
    <mergeCell ref="Z109:AB109"/>
    <mergeCell ref="Q109:S109"/>
    <mergeCell ref="W109:Y109"/>
    <mergeCell ref="AF111:AH111"/>
    <mergeCell ref="Z110:AB110"/>
    <mergeCell ref="AC110:AE110"/>
    <mergeCell ref="A112:A114"/>
    <mergeCell ref="B112:D114"/>
    <mergeCell ref="E112:I114"/>
    <mergeCell ref="J112:M114"/>
    <mergeCell ref="A109:A111"/>
    <mergeCell ref="B109:D111"/>
    <mergeCell ref="E109:I111"/>
    <mergeCell ref="Q111:S111"/>
    <mergeCell ref="T111:V111"/>
    <mergeCell ref="Q110:S110"/>
    <mergeCell ref="T109:V109"/>
    <mergeCell ref="B115:I115"/>
    <mergeCell ref="J115:M115"/>
    <mergeCell ref="N115:P115"/>
    <mergeCell ref="Q115:S115"/>
    <mergeCell ref="AF115:AH115"/>
    <mergeCell ref="AI114:AK114"/>
    <mergeCell ref="AC114:AE114"/>
    <mergeCell ref="Z114:AB114"/>
    <mergeCell ref="N112:P114"/>
    <mergeCell ref="T113:V113"/>
    <mergeCell ref="Q114:S114"/>
    <mergeCell ref="T114:V114"/>
    <mergeCell ref="T112:V112"/>
    <mergeCell ref="Q113:S113"/>
    <mergeCell ref="Z113:AB113"/>
    <mergeCell ref="AI113:AK113"/>
    <mergeCell ref="W112:Y112"/>
    <mergeCell ref="W113:Y113"/>
    <mergeCell ref="AF113:AH113"/>
    <mergeCell ref="AC113:AE113"/>
    <mergeCell ref="Z112:AB112"/>
    <mergeCell ref="AC112:AE112"/>
    <mergeCell ref="AR114:AT114"/>
    <mergeCell ref="AR112:AT112"/>
    <mergeCell ref="AF112:AH112"/>
    <mergeCell ref="AI112:AK112"/>
    <mergeCell ref="AO112:AQ112"/>
    <mergeCell ref="AO114:AQ114"/>
    <mergeCell ref="AR113:AT113"/>
    <mergeCell ref="AL113:AN113"/>
    <mergeCell ref="AL114:AN114"/>
    <mergeCell ref="AO113:AQ113"/>
    <mergeCell ref="AL112:AN112"/>
    <mergeCell ref="AR115:AT115"/>
    <mergeCell ref="AI115:AK115"/>
    <mergeCell ref="AL115:AN115"/>
    <mergeCell ref="AC115:AE115"/>
    <mergeCell ref="T129:V129"/>
    <mergeCell ref="AC121:AE127"/>
    <mergeCell ref="Z121:AB127"/>
    <mergeCell ref="W121:Y121"/>
    <mergeCell ref="T122:V127"/>
    <mergeCell ref="AR120:AT127"/>
    <mergeCell ref="Z128:AB128"/>
    <mergeCell ref="Z129:AB129"/>
    <mergeCell ref="AC128:AE128"/>
    <mergeCell ref="T115:V115"/>
    <mergeCell ref="W115:Y115"/>
    <mergeCell ref="W129:Y129"/>
    <mergeCell ref="Z115:AB115"/>
    <mergeCell ref="Q120:AE120"/>
    <mergeCell ref="AR129:AT129"/>
    <mergeCell ref="AL129:AN129"/>
    <mergeCell ref="AI129:AK129"/>
    <mergeCell ref="AC129:AE129"/>
    <mergeCell ref="AO128:AQ128"/>
    <mergeCell ref="AR128:AT128"/>
    <mergeCell ref="AF129:AH129"/>
    <mergeCell ref="AF120:AQ120"/>
    <mergeCell ref="Q122:S127"/>
    <mergeCell ref="T121:V121"/>
    <mergeCell ref="AO130:AQ130"/>
    <mergeCell ref="T128:V128"/>
    <mergeCell ref="W128:Y128"/>
    <mergeCell ref="AF100:AH105"/>
    <mergeCell ref="AL130:AN130"/>
    <mergeCell ref="AF121:AH121"/>
    <mergeCell ref="AO115:AQ115"/>
    <mergeCell ref="AF114:AH114"/>
    <mergeCell ref="AI128:AK128"/>
    <mergeCell ref="AL128:AN128"/>
    <mergeCell ref="AF128:AH128"/>
    <mergeCell ref="AO129:AQ129"/>
    <mergeCell ref="AF130:AH130"/>
    <mergeCell ref="W114:Y114"/>
    <mergeCell ref="Q112:S112"/>
    <mergeCell ref="AI111:AK111"/>
    <mergeCell ref="W111:Y111"/>
    <mergeCell ref="AF110:AH110"/>
    <mergeCell ref="Z111:AB111"/>
    <mergeCell ref="AC111:AE111"/>
    <mergeCell ref="AR130:AT130"/>
    <mergeCell ref="AI130:AK130"/>
    <mergeCell ref="T133:V133"/>
    <mergeCell ref="W133:Y133"/>
    <mergeCell ref="T130:V130"/>
    <mergeCell ref="A135:AT135"/>
    <mergeCell ref="AR133:AT133"/>
    <mergeCell ref="Z130:AB130"/>
    <mergeCell ref="W130:Y130"/>
    <mergeCell ref="A133:I133"/>
    <mergeCell ref="A128:I130"/>
    <mergeCell ref="J128:P130"/>
    <mergeCell ref="Q128:S128"/>
    <mergeCell ref="Q129:S129"/>
    <mergeCell ref="Q130:S130"/>
    <mergeCell ref="J133:P133"/>
    <mergeCell ref="Q133:S133"/>
    <mergeCell ref="Z133:AB133"/>
    <mergeCell ref="AC133:AE133"/>
    <mergeCell ref="AL133:AN133"/>
    <mergeCell ref="AO133:AQ133"/>
    <mergeCell ref="AF133:AH133"/>
    <mergeCell ref="AI133:AK133"/>
    <mergeCell ref="AC130:AE130"/>
  </mergeCells>
  <phoneticPr fontId="2"/>
  <printOptions horizontalCentered="1"/>
  <pageMargins left="0.59055118110236227" right="0.59055118110236227" top="0.59055118110236227" bottom="0.59055118110236227"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3</vt:i4>
      </vt:variant>
    </vt:vector>
  </HeadingPairs>
  <TitlesOfParts>
    <vt:vector size="17" baseType="lpstr">
      <vt:lpstr>委員会事業内訳表</vt:lpstr>
      <vt:lpstr>委員会事業費集計</vt:lpstr>
      <vt:lpstr>マトリックス収支予算(配賦前）</vt:lpstr>
      <vt:lpstr>マトリックス収支予算(配賦後)</vt:lpstr>
      <vt:lpstr>メンバー人員割合</vt:lpstr>
      <vt:lpstr>役員報酬配賦</vt:lpstr>
      <vt:lpstr>給料手当按分</vt:lpstr>
      <vt:lpstr>諸経費按分</vt:lpstr>
      <vt:lpstr>E(2)-1</vt:lpstr>
      <vt:lpstr>E(2)-2</vt:lpstr>
      <vt:lpstr>明細書1</vt:lpstr>
      <vt:lpstr>明細書１ (希望予算満額の場合)</vt:lpstr>
      <vt:lpstr>明細書2</vt:lpstr>
      <vt:lpstr>明細書3</vt:lpstr>
      <vt:lpstr>明細書1!Print_Area</vt:lpstr>
      <vt:lpstr>'明細書１ (希望予算満額の場合)'!Print_Area</vt:lpstr>
      <vt:lpstr>明細書3!Print_Area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masashi</dc:creator>
  <cp:lastModifiedBy>中島</cp:lastModifiedBy>
  <cp:lastPrinted>2022-12-06T19:34:50Z</cp:lastPrinted>
  <dcterms:created xsi:type="dcterms:W3CDTF">2010-01-04T06:03:00Z</dcterms:created>
  <dcterms:modified xsi:type="dcterms:W3CDTF">2025-04-21T12:31:12Z</dcterms:modified>
</cp:coreProperties>
</file>